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1700" windowWidth="26600" windowHeight="17060" tabRatio="558" firstSheet="1" activeTab="1"/>
  </bookViews>
  <sheets>
    <sheet name="TN262 4_ECO-FOCIgrid_jan14" sheetId="1" r:id="rId1"/>
    <sheet name="TN262_SEAK Grid Mar10" sheetId="2" r:id="rId2"/>
  </sheets>
  <definedNames>
    <definedName name="_xlnm.Print_Area" localSheetId="1">'TN262_SEAK Grid Mar10'!$A$1:$T$126</definedName>
  </definedNames>
  <calcPr fullCalcOnLoad="1"/>
</workbook>
</file>

<file path=xl/sharedStrings.xml><?xml version="1.0" encoding="utf-8"?>
<sst xmlns="http://schemas.openxmlformats.org/spreadsheetml/2006/main" count="1278" uniqueCount="193">
  <si>
    <t>Kodiak, Ak</t>
  </si>
  <si>
    <t>57</t>
  </si>
  <si>
    <t>43.4297</t>
  </si>
  <si>
    <t>arrive</t>
  </si>
  <si>
    <t>Bon</t>
  </si>
  <si>
    <t>Sta Name</t>
  </si>
  <si>
    <t>Activity</t>
  </si>
  <si>
    <t>lat-min</t>
  </si>
  <si>
    <t>H</t>
  </si>
  <si>
    <t>Long</t>
  </si>
  <si>
    <t>lon-min</t>
  </si>
  <si>
    <t>Dist. (nm)</t>
  </si>
  <si>
    <t>Dist. (km)</t>
  </si>
  <si>
    <t>Spd (kts)</t>
  </si>
  <si>
    <t>Transit (hrs)</t>
  </si>
  <si>
    <t>z (fm)</t>
  </si>
  <si>
    <t>Water Depth (m)</t>
  </si>
  <si>
    <t>CTD Depth (m)</t>
  </si>
  <si>
    <t>Arrive Local Date/Time</t>
  </si>
  <si>
    <t>Depart Local Date/Time</t>
  </si>
  <si>
    <t>DEPART</t>
  </si>
  <si>
    <t>n</t>
  </si>
  <si>
    <t>W</t>
  </si>
  <si>
    <t>N</t>
  </si>
  <si>
    <t>CTD Time (min)</t>
  </si>
  <si>
    <t>Bongo</t>
  </si>
  <si>
    <t>Other Nets</t>
  </si>
  <si>
    <t>CTD/BON</t>
  </si>
  <si>
    <t>DepartSeattle</t>
  </si>
  <si>
    <t>CST1</t>
  </si>
  <si>
    <t>CST2</t>
  </si>
  <si>
    <t>CST3</t>
  </si>
  <si>
    <t>WP- Str.JdeF</t>
  </si>
  <si>
    <t>CTD</t>
  </si>
  <si>
    <t>YTX01</t>
  </si>
  <si>
    <t>YTX03</t>
  </si>
  <si>
    <t>CST4</t>
  </si>
  <si>
    <t>CST5</t>
  </si>
  <si>
    <t>SEA0</t>
  </si>
  <si>
    <t>SEA5.0</t>
  </si>
  <si>
    <t>SEA10</t>
  </si>
  <si>
    <t>SEA20</t>
  </si>
  <si>
    <t>SEB0</t>
  </si>
  <si>
    <t>SEB5.0</t>
  </si>
  <si>
    <t>SEB10</t>
  </si>
  <si>
    <t>SEB20</t>
  </si>
  <si>
    <t>SEC2.5</t>
  </si>
  <si>
    <t>SEC5.0</t>
  </si>
  <si>
    <t>SEC10</t>
  </si>
  <si>
    <t>SEC20</t>
  </si>
  <si>
    <t>SED0</t>
  </si>
  <si>
    <t>SED5.0</t>
  </si>
  <si>
    <t>SED10</t>
  </si>
  <si>
    <t>SED20</t>
  </si>
  <si>
    <t>SEF2.5</t>
  </si>
  <si>
    <t>SEF5.0</t>
  </si>
  <si>
    <t>SEF10</t>
  </si>
  <si>
    <t>SEF20</t>
  </si>
  <si>
    <t>SEG0.0</t>
  </si>
  <si>
    <t>SEG5.0</t>
  </si>
  <si>
    <t>SEG10</t>
  </si>
  <si>
    <t>SEG20</t>
  </si>
  <si>
    <t>SEH0</t>
  </si>
  <si>
    <t>SEH5.0</t>
  </si>
  <si>
    <t>SEH10</t>
  </si>
  <si>
    <t>SEH20</t>
  </si>
  <si>
    <t>SEI0</t>
  </si>
  <si>
    <t>SEI5.0</t>
  </si>
  <si>
    <t>SEI10</t>
  </si>
  <si>
    <t>SEI20</t>
  </si>
  <si>
    <t>SEJ0</t>
  </si>
  <si>
    <t>SEJ5.0</t>
  </si>
  <si>
    <t>SEJ10</t>
  </si>
  <si>
    <t>SEK0</t>
  </si>
  <si>
    <t>SEK5.0</t>
  </si>
  <si>
    <t>SEK20</t>
  </si>
  <si>
    <t>SEL0</t>
  </si>
  <si>
    <t>SEL5.0</t>
  </si>
  <si>
    <t>SEL10</t>
  </si>
  <si>
    <t>SEM0</t>
  </si>
  <si>
    <t>SEM5.0</t>
  </si>
  <si>
    <t>SEM10</t>
  </si>
  <si>
    <t>SEM20</t>
  </si>
  <si>
    <t>SEE7.5</t>
  </si>
  <si>
    <t>SEE10</t>
  </si>
  <si>
    <t>SEE20</t>
  </si>
  <si>
    <t>1</t>
  </si>
  <si>
    <t>2</t>
  </si>
  <si>
    <t>3</t>
  </si>
  <si>
    <t>4</t>
  </si>
  <si>
    <t>5</t>
  </si>
  <si>
    <t>2.5</t>
  </si>
  <si>
    <t>5.0</t>
  </si>
  <si>
    <t>7.5</t>
  </si>
  <si>
    <t>8</t>
  </si>
  <si>
    <t>7</t>
  </si>
  <si>
    <t>6</t>
  </si>
  <si>
    <t>ctd</t>
  </si>
  <si>
    <t>BON</t>
  </si>
  <si>
    <t>SEJ20</t>
  </si>
  <si>
    <t>ipt1</t>
  </si>
  <si>
    <t>ipt2</t>
  </si>
  <si>
    <t>ipt3</t>
  </si>
  <si>
    <t>ipt4</t>
  </si>
  <si>
    <t>ipt5</t>
  </si>
  <si>
    <t>ipt6</t>
  </si>
  <si>
    <t>ipt7</t>
  </si>
  <si>
    <t>ipt8</t>
  </si>
  <si>
    <t>XS2</t>
  </si>
  <si>
    <t>XS3</t>
  </si>
  <si>
    <t>XS4</t>
  </si>
  <si>
    <t>XS1(Cross Sound)</t>
  </si>
  <si>
    <t>XST1</t>
  </si>
  <si>
    <t>XST3</t>
  </si>
  <si>
    <t>SEL00</t>
  </si>
  <si>
    <t>SEL20_XST5</t>
  </si>
  <si>
    <t>XST4</t>
  </si>
  <si>
    <t>KIA3</t>
  </si>
  <si>
    <t>KIA4</t>
  </si>
  <si>
    <t>KA2</t>
  </si>
  <si>
    <t>KA1</t>
  </si>
  <si>
    <t>KIB4</t>
  </si>
  <si>
    <t>KIB3</t>
  </si>
  <si>
    <t>KIB2</t>
  </si>
  <si>
    <t>KIB1</t>
  </si>
  <si>
    <t>KIC1</t>
  </si>
  <si>
    <t>KIC2</t>
  </si>
  <si>
    <t>KIC3</t>
  </si>
  <si>
    <t>KIC4</t>
  </si>
  <si>
    <t>SED0a</t>
  </si>
  <si>
    <t>SEG0a</t>
  </si>
  <si>
    <t>SEH0a</t>
  </si>
  <si>
    <t>SEK10/ XST2</t>
  </si>
  <si>
    <t>mocness somewhere</t>
  </si>
  <si>
    <t>Fe casts</t>
  </si>
  <si>
    <t>nmi from baseline</t>
  </si>
  <si>
    <t>#</t>
  </si>
  <si>
    <t>May be too close to shore</t>
  </si>
  <si>
    <t>waypt</t>
  </si>
  <si>
    <t xml:space="preserve">                                       </t>
  </si>
  <si>
    <t xml:space="preserve">           </t>
  </si>
  <si>
    <t xml:space="preserve">             </t>
  </si>
  <si>
    <t>w</t>
  </si>
  <si>
    <t>Whale Bay</t>
  </si>
  <si>
    <t>For Olav??</t>
  </si>
  <si>
    <t>YBA0</t>
  </si>
  <si>
    <t>YBA10</t>
  </si>
  <si>
    <t>yba20</t>
  </si>
  <si>
    <t>YBA30</t>
  </si>
  <si>
    <t>YBA40</t>
  </si>
  <si>
    <t>YBA50</t>
  </si>
  <si>
    <t>YBB50</t>
  </si>
  <si>
    <t>YBB40</t>
  </si>
  <si>
    <t>YBB30</t>
  </si>
  <si>
    <t>YBB20</t>
  </si>
  <si>
    <t>YBB10</t>
  </si>
  <si>
    <t>YBB0</t>
  </si>
  <si>
    <t>YBC0</t>
  </si>
  <si>
    <t>YBC10</t>
  </si>
  <si>
    <t>YBC20</t>
  </si>
  <si>
    <t>YBC30</t>
  </si>
  <si>
    <t>YBC40</t>
  </si>
  <si>
    <t>YBC50</t>
  </si>
  <si>
    <t>YBD50</t>
  </si>
  <si>
    <t>YBD40</t>
  </si>
  <si>
    <t>YBD39</t>
  </si>
  <si>
    <t>YBD20</t>
  </si>
  <si>
    <t>YBD10</t>
  </si>
  <si>
    <t>YBD0</t>
  </si>
  <si>
    <t>YBE0</t>
  </si>
  <si>
    <t>YBE10</t>
  </si>
  <si>
    <t>YBE20</t>
  </si>
  <si>
    <t>YBE30</t>
  </si>
  <si>
    <t>YBE50</t>
  </si>
  <si>
    <t>YBF50</t>
  </si>
  <si>
    <t>YBF40</t>
  </si>
  <si>
    <t>YBF30 YTX02</t>
  </si>
  <si>
    <t>YBF20</t>
  </si>
  <si>
    <t>YBF10</t>
  </si>
  <si>
    <t>YBF0</t>
  </si>
  <si>
    <t>YBG10</t>
  </si>
  <si>
    <t>YBG20</t>
  </si>
  <si>
    <t>YBG30</t>
  </si>
  <si>
    <t>YBG40</t>
  </si>
  <si>
    <t>YGB50</t>
  </si>
  <si>
    <t>Possible Stations</t>
  </si>
  <si>
    <t>SEC0??</t>
  </si>
  <si>
    <t>mocness ???</t>
  </si>
  <si>
    <t>Navy moorings</t>
  </si>
  <si>
    <t>6hrs</t>
  </si>
  <si>
    <t>8hrs</t>
  </si>
  <si>
    <t>12hours</t>
  </si>
  <si>
    <t>SEM30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</si>
</sst>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/dd/yy\ hh:mm"/>
    <numFmt numFmtId="167" formatCode="000"/>
    <numFmt numFmtId="168" formatCode="00&quot;°&quot;"/>
    <numFmt numFmtId="169" formatCode="00.000&quot;'&quot;"/>
    <numFmt numFmtId="170" formatCode="000&quot;°&quot;"/>
    <numFmt numFmtId="171" formatCode="m/d/yy\ hh:mm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11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22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vertical="top"/>
    </xf>
    <xf numFmtId="22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right" vertical="top"/>
    </xf>
    <xf numFmtId="22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22" fontId="7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165" fontId="7" fillId="33" borderId="0" xfId="0" applyNumberFormat="1" applyFont="1" applyFill="1" applyAlignment="1">
      <alignment horizontal="right" vertical="top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164" fontId="7" fillId="33" borderId="0" xfId="0" applyNumberFormat="1" applyFont="1" applyFill="1" applyAlignment="1">
      <alignment vertical="top"/>
    </xf>
    <xf numFmtId="1" fontId="7" fillId="33" borderId="0" xfId="0" applyNumberFormat="1" applyFont="1" applyFill="1" applyBorder="1" applyAlignment="1">
      <alignment horizontal="center" vertical="top"/>
    </xf>
    <xf numFmtId="2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 wrapText="1"/>
    </xf>
    <xf numFmtId="165" fontId="7" fillId="33" borderId="0" xfId="0" applyNumberFormat="1" applyFont="1" applyFill="1" applyBorder="1" applyAlignment="1">
      <alignment horizontal="right" vertical="top"/>
    </xf>
    <xf numFmtId="165" fontId="7" fillId="33" borderId="0" xfId="0" applyNumberFormat="1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horizontal="right" vertical="top"/>
    </xf>
    <xf numFmtId="22" fontId="7" fillId="33" borderId="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/>
    </xf>
    <xf numFmtId="0" fontId="7" fillId="34" borderId="0" xfId="0" applyFont="1" applyFill="1" applyAlignment="1">
      <alignment vertical="top"/>
    </xf>
    <xf numFmtId="165" fontId="7" fillId="34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165" fontId="7" fillId="34" borderId="0" xfId="0" applyNumberFormat="1" applyFont="1" applyFill="1" applyBorder="1" applyAlignment="1">
      <alignment horizontal="right" vertical="top"/>
    </xf>
    <xf numFmtId="165" fontId="7" fillId="34" borderId="0" xfId="0" applyNumberFormat="1" applyFont="1" applyFill="1" applyBorder="1" applyAlignment="1">
      <alignment horizontal="center" vertical="top" wrapText="1"/>
    </xf>
    <xf numFmtId="1" fontId="7" fillId="34" borderId="0" xfId="0" applyNumberFormat="1" applyFont="1" applyFill="1" applyBorder="1" applyAlignment="1">
      <alignment horizontal="right" vertical="top"/>
    </xf>
    <xf numFmtId="22" fontId="7" fillId="34" borderId="0" xfId="0" applyNumberFormat="1" applyFont="1" applyFill="1" applyBorder="1" applyAlignment="1">
      <alignment vertical="top" wrapText="1"/>
    </xf>
    <xf numFmtId="164" fontId="7" fillId="34" borderId="0" xfId="0" applyNumberFormat="1" applyFont="1" applyFill="1" applyAlignment="1">
      <alignment vertical="top"/>
    </xf>
    <xf numFmtId="2" fontId="7" fillId="34" borderId="0" xfId="0" applyNumberFormat="1" applyFont="1" applyFill="1" applyAlignment="1">
      <alignment vertical="top"/>
    </xf>
    <xf numFmtId="22" fontId="9" fillId="0" borderId="0" xfId="0" applyNumberFormat="1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>
      <alignment horizontal="center" vertical="top"/>
    </xf>
    <xf numFmtId="2" fontId="7" fillId="35" borderId="0" xfId="0" applyNumberFormat="1" applyFont="1" applyFill="1" applyBorder="1" applyAlignment="1">
      <alignment vertical="top"/>
    </xf>
    <xf numFmtId="0" fontId="7" fillId="35" borderId="0" xfId="0" applyFont="1" applyFill="1" applyBorder="1" applyAlignment="1">
      <alignment horizontal="center" vertical="top" wrapText="1"/>
    </xf>
    <xf numFmtId="165" fontId="7" fillId="35" borderId="0" xfId="0" applyNumberFormat="1" applyFont="1" applyFill="1" applyBorder="1" applyAlignment="1">
      <alignment horizontal="right" vertical="top"/>
    </xf>
    <xf numFmtId="165" fontId="7" fillId="35" borderId="0" xfId="0" applyNumberFormat="1" applyFont="1" applyFill="1" applyBorder="1" applyAlignment="1">
      <alignment horizontal="center" vertical="top" wrapText="1"/>
    </xf>
    <xf numFmtId="1" fontId="7" fillId="35" borderId="0" xfId="0" applyNumberFormat="1" applyFont="1" applyFill="1" applyBorder="1" applyAlignment="1">
      <alignment horizontal="right" vertical="top"/>
    </xf>
    <xf numFmtId="0" fontId="7" fillId="15" borderId="0" xfId="0" applyFont="1" applyFill="1" applyBorder="1" applyAlignment="1">
      <alignment horizontal="left" vertical="top" wrapText="1"/>
    </xf>
    <xf numFmtId="0" fontId="7" fillId="15" borderId="0" xfId="0" applyFont="1" applyFill="1" applyBorder="1" applyAlignment="1">
      <alignment horizontal="center" vertical="top"/>
    </xf>
    <xf numFmtId="1" fontId="7" fillId="15" borderId="0" xfId="0" applyNumberFormat="1" applyFont="1" applyFill="1" applyBorder="1" applyAlignment="1">
      <alignment horizontal="center" vertical="top"/>
    </xf>
    <xf numFmtId="2" fontId="7" fillId="15" borderId="0" xfId="0" applyNumberFormat="1" applyFont="1" applyFill="1" applyBorder="1" applyAlignment="1">
      <alignment vertical="top"/>
    </xf>
    <xf numFmtId="0" fontId="7" fillId="15" borderId="0" xfId="0" applyFont="1" applyFill="1" applyBorder="1" applyAlignment="1">
      <alignment horizontal="center" vertical="top" wrapText="1"/>
    </xf>
    <xf numFmtId="165" fontId="7" fillId="15" borderId="0" xfId="0" applyNumberFormat="1" applyFont="1" applyFill="1" applyBorder="1" applyAlignment="1">
      <alignment horizontal="right" vertical="top"/>
    </xf>
    <xf numFmtId="165" fontId="7" fillId="15" borderId="0" xfId="0" applyNumberFormat="1" applyFont="1" applyFill="1" applyBorder="1" applyAlignment="1">
      <alignment horizontal="center" vertical="top" wrapText="1"/>
    </xf>
    <xf numFmtId="1" fontId="7" fillId="15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1" fontId="7" fillId="33" borderId="0" xfId="0" applyNumberFormat="1" applyFont="1" applyFill="1" applyBorder="1" applyAlignment="1">
      <alignment horizontal="center" vertical="top"/>
    </xf>
    <xf numFmtId="2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 wrapText="1"/>
    </xf>
    <xf numFmtId="165" fontId="7" fillId="33" borderId="0" xfId="0" applyNumberFormat="1" applyFont="1" applyFill="1" applyBorder="1" applyAlignment="1">
      <alignment horizontal="right" vertical="top"/>
    </xf>
    <xf numFmtId="165" fontId="7" fillId="33" borderId="0" xfId="0" applyNumberFormat="1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horizontal="right" vertical="top"/>
    </xf>
    <xf numFmtId="22" fontId="7" fillId="33" borderId="0" xfId="0" applyNumberFormat="1" applyFont="1" applyFill="1" applyBorder="1" applyAlignment="1">
      <alignment vertical="top" wrapText="1"/>
    </xf>
    <xf numFmtId="22" fontId="9" fillId="33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164" fontId="7" fillId="33" borderId="0" xfId="0" applyNumberFormat="1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164" fontId="7" fillId="35" borderId="0" xfId="0" applyNumberFormat="1" applyFont="1" applyFill="1" applyBorder="1" applyAlignment="1">
      <alignment vertical="top"/>
    </xf>
    <xf numFmtId="0" fontId="7" fillId="15" borderId="0" xfId="0" applyFont="1" applyFill="1" applyBorder="1" applyAlignment="1">
      <alignment vertical="top"/>
    </xf>
    <xf numFmtId="164" fontId="7" fillId="15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164" fontId="7" fillId="34" borderId="0" xfId="0" applyNumberFormat="1" applyFont="1" applyFill="1" applyBorder="1" applyAlignment="1">
      <alignment vertical="top"/>
    </xf>
    <xf numFmtId="2" fontId="7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13">
      <selection activeCell="A143" sqref="A143:IV146"/>
    </sheetView>
  </sheetViews>
  <sheetFormatPr defaultColWidth="11.00390625" defaultRowHeight="12"/>
  <cols>
    <col min="1" max="1" width="4.625" style="1" customWidth="1"/>
    <col min="2" max="2" width="7.50390625" style="37" customWidth="1"/>
    <col min="3" max="3" width="8.125" style="27" customWidth="1"/>
    <col min="4" max="4" width="9.625" style="1" customWidth="1"/>
    <col min="5" max="5" width="5.625" style="1" customWidth="1"/>
    <col min="6" max="6" width="8.50390625" style="18" customWidth="1"/>
    <col min="7" max="7" width="3.50390625" style="1" customWidth="1"/>
    <col min="8" max="8" width="5.875" style="1" customWidth="1"/>
    <col min="9" max="9" width="7.875" style="26" customWidth="1"/>
    <col min="10" max="10" width="3.50390625" style="1" customWidth="1"/>
    <col min="11" max="11" width="10.125" style="34" customWidth="1"/>
    <col min="12" max="12" width="6.875" style="1" customWidth="1"/>
    <col min="13" max="13" width="7.125" style="1" customWidth="1"/>
    <col min="14" max="14" width="6.50390625" style="1" customWidth="1"/>
    <col min="15" max="17" width="6.00390625" style="1" customWidth="1"/>
    <col min="18" max="18" width="6.00390625" style="14" customWidth="1"/>
    <col min="19" max="19" width="4.375" style="1" customWidth="1"/>
    <col min="20" max="20" width="4.625" style="1" customWidth="1"/>
    <col min="21" max="22" width="15.375" style="28" customWidth="1"/>
    <col min="23" max="16384" width="10.875" style="1" customWidth="1"/>
  </cols>
  <sheetData>
    <row r="1" spans="1:22" s="35" customFormat="1" ht="42" customHeight="1">
      <c r="A1" s="35" t="s">
        <v>136</v>
      </c>
      <c r="B1" s="38" t="s">
        <v>135</v>
      </c>
      <c r="C1" s="9" t="s">
        <v>5</v>
      </c>
      <c r="D1" s="3" t="s">
        <v>6</v>
      </c>
      <c r="E1" s="9">
        <v>56</v>
      </c>
      <c r="F1" s="39" t="s">
        <v>7</v>
      </c>
      <c r="G1" s="39" t="s">
        <v>8</v>
      </c>
      <c r="H1" s="6" t="s">
        <v>9</v>
      </c>
      <c r="I1" s="40" t="s">
        <v>10</v>
      </c>
      <c r="J1" s="3" t="s">
        <v>8</v>
      </c>
      <c r="K1" s="5" t="s">
        <v>11</v>
      </c>
      <c r="L1" s="5" t="s">
        <v>12</v>
      </c>
      <c r="M1" s="5" t="s">
        <v>13</v>
      </c>
      <c r="N1" s="5" t="s">
        <v>14</v>
      </c>
      <c r="O1" s="6" t="s">
        <v>15</v>
      </c>
      <c r="P1" s="6" t="s">
        <v>16</v>
      </c>
      <c r="Q1" s="6" t="s">
        <v>17</v>
      </c>
      <c r="R1" s="7" t="s">
        <v>24</v>
      </c>
      <c r="S1" s="7" t="s">
        <v>25</v>
      </c>
      <c r="T1" s="7" t="s">
        <v>26</v>
      </c>
      <c r="U1" s="8" t="s">
        <v>18</v>
      </c>
      <c r="V1" s="8" t="s">
        <v>19</v>
      </c>
    </row>
    <row r="2" spans="3:22" ht="25.5">
      <c r="C2" s="2" t="s">
        <v>28</v>
      </c>
      <c r="D2" s="9" t="s">
        <v>20</v>
      </c>
      <c r="E2" s="4">
        <v>56</v>
      </c>
      <c r="F2" s="10">
        <v>30</v>
      </c>
      <c r="G2" s="11" t="s">
        <v>21</v>
      </c>
      <c r="H2" s="12">
        <v>123</v>
      </c>
      <c r="I2" s="13">
        <v>30</v>
      </c>
      <c r="J2" s="11" t="s">
        <v>22</v>
      </c>
      <c r="K2" s="33"/>
      <c r="L2" s="14"/>
      <c r="M2" s="4"/>
      <c r="N2" s="4"/>
      <c r="O2" s="15"/>
      <c r="P2" s="16"/>
      <c r="Q2" s="16"/>
      <c r="S2" s="14"/>
      <c r="T2" s="14"/>
      <c r="U2" s="17"/>
      <c r="V2" s="17">
        <v>39186.395833333336</v>
      </c>
    </row>
    <row r="3" spans="3:22" ht="25.5">
      <c r="C3" s="2" t="s">
        <v>32</v>
      </c>
      <c r="D3" s="9" t="s">
        <v>20</v>
      </c>
      <c r="E3" s="4">
        <v>56</v>
      </c>
      <c r="F3" s="10">
        <v>30</v>
      </c>
      <c r="G3" s="11" t="s">
        <v>21</v>
      </c>
      <c r="H3" s="12">
        <v>123</v>
      </c>
      <c r="I3" s="13">
        <v>30</v>
      </c>
      <c r="J3" s="11" t="s">
        <v>22</v>
      </c>
      <c r="K3" s="33"/>
      <c r="L3" s="14"/>
      <c r="M3" s="4"/>
      <c r="N3" s="4"/>
      <c r="O3" s="15"/>
      <c r="P3" s="16"/>
      <c r="Q3" s="16"/>
      <c r="S3" s="14"/>
      <c r="T3" s="14"/>
      <c r="U3" s="17"/>
      <c r="V3" s="17">
        <v>39186.895833333336</v>
      </c>
    </row>
    <row r="4" spans="1:22" ht="12.75">
      <c r="A4" s="1">
        <v>1</v>
      </c>
      <c r="B4" s="37" t="s">
        <v>86</v>
      </c>
      <c r="C4" s="9" t="s">
        <v>29</v>
      </c>
      <c r="D4" s="9" t="s">
        <v>27</v>
      </c>
      <c r="E4" s="4">
        <v>56</v>
      </c>
      <c r="F4" s="18">
        <v>10.62</v>
      </c>
      <c r="G4" s="4" t="s">
        <v>23</v>
      </c>
      <c r="H4" s="4">
        <v>134</v>
      </c>
      <c r="I4" s="19">
        <v>19.25</v>
      </c>
      <c r="J4" s="11" t="s">
        <v>22</v>
      </c>
      <c r="K4" s="20">
        <f>0.01+ACOS((COS(PI()/180*(90-(E2+F2/60)))*COS(PI()/180*(90-(E4+F4/60))))+(SIN(PI()/180*(90-(E2+F2/60)))*SIN(PI()/180*(90-(E4+F4/60)))*COS(ABS(PI()/180*((H2+(I2/60))-(H4+(I4/60)))))))*180/PI()*60</f>
        <v>360.02721050861123</v>
      </c>
      <c r="L4" s="20">
        <f aca="true" t="shared" si="0" ref="L4:L70">K4/0.62</f>
        <v>580.6890492074375</v>
      </c>
      <c r="M4" s="21">
        <v>12.5</v>
      </c>
      <c r="N4" s="21">
        <f aca="true" t="shared" si="1" ref="N4:N70">K4/M4</f>
        <v>28.802176840688897</v>
      </c>
      <c r="O4" s="15">
        <v>250</v>
      </c>
      <c r="P4" s="22">
        <f aca="true" t="shared" si="2" ref="P4:P70">1.825*O4</f>
        <v>456.25</v>
      </c>
      <c r="Q4" s="22">
        <f aca="true" t="shared" si="3" ref="Q4:Q70">P4-5</f>
        <v>451.25</v>
      </c>
      <c r="R4" s="22">
        <f aca="true" t="shared" si="4" ref="R4:R70">IF(LEFT($D4,3)="ctd",IF($Q4&lt;200,($Q4/30+$Q4/30+20),(IF($Q4&gt;200,(200/30+($Q4-200)/45+$Q4/50+20),1.4))),0)</f>
        <v>41.275</v>
      </c>
      <c r="S4" s="22">
        <f aca="true" t="shared" si="5" ref="S4:S70">IF(RIGHT($D4,3)="bon",IF($Q4&lt;800,($Q4/30*1.7*2),(IF($Q4&gt;200,($Q4/30*1.7*2+15),1.4))),0)</f>
        <v>51.141666666666666</v>
      </c>
      <c r="T4" s="22">
        <v>10</v>
      </c>
      <c r="U4" s="23">
        <f aca="true" t="shared" si="6" ref="U4:U53">V3+N4/24</f>
        <v>39188.09592403503</v>
      </c>
      <c r="V4" s="23">
        <f aca="true" t="shared" si="7" ref="V4:V53">U4+(R4+S4+T4)/(24*60)</f>
        <v>39188.16704672021</v>
      </c>
    </row>
    <row r="5" spans="1:22" ht="12.75">
      <c r="A5" s="1">
        <v>2</v>
      </c>
      <c r="B5" s="37" t="s">
        <v>87</v>
      </c>
      <c r="C5" s="9" t="s">
        <v>30</v>
      </c>
      <c r="D5" s="9" t="s">
        <v>27</v>
      </c>
      <c r="E5" s="4">
        <v>56</v>
      </c>
      <c r="F5" s="18">
        <v>10.75</v>
      </c>
      <c r="G5" s="4" t="s">
        <v>23</v>
      </c>
      <c r="H5" s="4">
        <v>134</v>
      </c>
      <c r="I5" s="19">
        <v>23.7</v>
      </c>
      <c r="J5" s="11" t="s">
        <v>22</v>
      </c>
      <c r="K5" s="20">
        <f>0.01+ACOS((COS(PI()/180*(90-(E3+F3/60)))*COS(PI()/180*(90-(E5+F5/60))))+(SIN(PI()/180*(90-(E3+F3/60)))*SIN(PI()/180*(90-(E5+F5/60)))*COS(ABS(PI()/180*((H3+(I3/60))-(H5+(I5/60)))))))*180/PI()*60</f>
        <v>362.46538306255076</v>
      </c>
      <c r="L5" s="20">
        <f t="shared" si="0"/>
        <v>584.6215855847593</v>
      </c>
      <c r="M5" s="21">
        <v>12.5</v>
      </c>
      <c r="N5" s="21">
        <f t="shared" si="1"/>
        <v>28.99723064500406</v>
      </c>
      <c r="O5" s="15">
        <v>250</v>
      </c>
      <c r="P5" s="22">
        <f t="shared" si="2"/>
        <v>456.25</v>
      </c>
      <c r="Q5" s="22">
        <f t="shared" si="3"/>
        <v>451.25</v>
      </c>
      <c r="R5" s="22">
        <f t="shared" si="4"/>
        <v>41.275</v>
      </c>
      <c r="S5" s="22">
        <f t="shared" si="5"/>
        <v>51.141666666666666</v>
      </c>
      <c r="T5" s="22">
        <v>10</v>
      </c>
      <c r="U5" s="23">
        <f t="shared" si="6"/>
        <v>39189.37526466375</v>
      </c>
      <c r="V5" s="23">
        <f t="shared" si="7"/>
        <v>39189.44638734894</v>
      </c>
    </row>
    <row r="6" spans="1:22" ht="12.75">
      <c r="A6" s="1">
        <v>3</v>
      </c>
      <c r="B6" s="37" t="s">
        <v>88</v>
      </c>
      <c r="C6" s="9" t="s">
        <v>31</v>
      </c>
      <c r="D6" s="9" t="s">
        <v>27</v>
      </c>
      <c r="E6" s="4">
        <v>56</v>
      </c>
      <c r="F6" s="18">
        <v>10.87</v>
      </c>
      <c r="G6" s="4" t="s">
        <v>23</v>
      </c>
      <c r="H6" s="4">
        <v>134</v>
      </c>
      <c r="I6" s="19">
        <v>27.5</v>
      </c>
      <c r="J6" s="11" t="s">
        <v>22</v>
      </c>
      <c r="K6" s="20">
        <f aca="true" t="shared" si="8" ref="K6:K72">0.01+ACOS((COS(PI()/180*(90-(E5+F5/60)))*COS(PI()/180*(90-(E6+F6/60))))+(SIN(PI()/180*(90-(E5+F5/60)))*SIN(PI()/180*(90-(E6+F6/60)))*COS(ABS(PI()/180*((H5+(I5/60))-(H6+(I6/60)))))))*180/PI()*60</f>
        <v>2.1284177048643462</v>
      </c>
      <c r="L6" s="20">
        <f t="shared" si="0"/>
        <v>3.432931782039268</v>
      </c>
      <c r="M6" s="21">
        <v>10</v>
      </c>
      <c r="N6" s="21">
        <f t="shared" si="1"/>
        <v>0.21284177048643463</v>
      </c>
      <c r="O6" s="15">
        <v>250</v>
      </c>
      <c r="P6" s="22">
        <f t="shared" si="2"/>
        <v>456.25</v>
      </c>
      <c r="Q6" s="22">
        <f t="shared" si="3"/>
        <v>451.25</v>
      </c>
      <c r="R6" s="22">
        <f t="shared" si="4"/>
        <v>41.275</v>
      </c>
      <c r="S6" s="22">
        <f t="shared" si="5"/>
        <v>51.141666666666666</v>
      </c>
      <c r="T6" s="22">
        <v>10</v>
      </c>
      <c r="U6" s="23">
        <f t="shared" si="6"/>
        <v>39189.45525575604</v>
      </c>
      <c r="V6" s="23">
        <f t="shared" si="7"/>
        <v>39189.526378441224</v>
      </c>
    </row>
    <row r="7" spans="1:22" ht="12.75">
      <c r="A7" s="1">
        <v>4</v>
      </c>
      <c r="B7" s="37" t="s">
        <v>89</v>
      </c>
      <c r="C7" s="9" t="s">
        <v>36</v>
      </c>
      <c r="D7" s="9" t="s">
        <v>27</v>
      </c>
      <c r="E7" s="4">
        <v>56</v>
      </c>
      <c r="F7" s="18">
        <v>11</v>
      </c>
      <c r="G7" s="4" t="s">
        <v>23</v>
      </c>
      <c r="H7" s="4">
        <v>134</v>
      </c>
      <c r="I7" s="19">
        <v>33.5</v>
      </c>
      <c r="J7" s="11" t="s">
        <v>22</v>
      </c>
      <c r="K7" s="20">
        <f t="shared" si="8"/>
        <v>3.351847351267274</v>
      </c>
      <c r="L7" s="20">
        <f t="shared" si="0"/>
        <v>5.406205405269797</v>
      </c>
      <c r="M7" s="21">
        <v>10</v>
      </c>
      <c r="N7" s="21">
        <f t="shared" si="1"/>
        <v>0.3351847351267274</v>
      </c>
      <c r="O7" s="15">
        <v>250</v>
      </c>
      <c r="P7" s="22">
        <f t="shared" si="2"/>
        <v>456.25</v>
      </c>
      <c r="Q7" s="22">
        <f t="shared" si="3"/>
        <v>451.25</v>
      </c>
      <c r="R7" s="22">
        <f t="shared" si="4"/>
        <v>41.275</v>
      </c>
      <c r="S7" s="22">
        <f t="shared" si="5"/>
        <v>51.141666666666666</v>
      </c>
      <c r="T7" s="22">
        <v>10</v>
      </c>
      <c r="U7" s="23">
        <f t="shared" si="6"/>
        <v>39189.540344471854</v>
      </c>
      <c r="V7" s="23">
        <f t="shared" si="7"/>
        <v>39189.61146715704</v>
      </c>
    </row>
    <row r="8" spans="1:22" ht="12.75">
      <c r="A8" s="1">
        <v>5</v>
      </c>
      <c r="B8" s="37" t="s">
        <v>90</v>
      </c>
      <c r="C8" s="9" t="s">
        <v>37</v>
      </c>
      <c r="D8" s="9" t="s">
        <v>27</v>
      </c>
      <c r="E8" s="4">
        <v>56</v>
      </c>
      <c r="F8" s="18">
        <v>11.12</v>
      </c>
      <c r="G8" s="4" t="s">
        <v>23</v>
      </c>
      <c r="H8" s="4">
        <v>134</v>
      </c>
      <c r="I8" s="19">
        <v>37.5</v>
      </c>
      <c r="J8" s="11" t="s">
        <v>22</v>
      </c>
      <c r="K8" s="20">
        <f t="shared" si="8"/>
        <v>2.239323195137674</v>
      </c>
      <c r="L8" s="20">
        <f t="shared" si="0"/>
        <v>3.611811605060765</v>
      </c>
      <c r="M8" s="21">
        <v>10</v>
      </c>
      <c r="N8" s="21">
        <f t="shared" si="1"/>
        <v>0.2239323195137674</v>
      </c>
      <c r="O8" s="15">
        <v>250</v>
      </c>
      <c r="P8" s="22">
        <f t="shared" si="2"/>
        <v>456.25</v>
      </c>
      <c r="Q8" s="22">
        <f t="shared" si="3"/>
        <v>451.25</v>
      </c>
      <c r="R8" s="22">
        <f t="shared" si="4"/>
        <v>41.275</v>
      </c>
      <c r="S8" s="22">
        <f t="shared" si="5"/>
        <v>51.141666666666666</v>
      </c>
      <c r="T8" s="22">
        <v>10</v>
      </c>
      <c r="U8" s="23">
        <f t="shared" si="6"/>
        <v>39189.62079767035</v>
      </c>
      <c r="V8" s="23">
        <f t="shared" si="7"/>
        <v>39189.69192035554</v>
      </c>
    </row>
    <row r="9" spans="2:22" ht="12.75">
      <c r="B9" s="37" t="s">
        <v>138</v>
      </c>
      <c r="C9" s="37" t="s">
        <v>138</v>
      </c>
      <c r="D9" s="37" t="s">
        <v>138</v>
      </c>
      <c r="E9" s="4">
        <v>56</v>
      </c>
      <c r="F9" s="18">
        <v>8.5</v>
      </c>
      <c r="G9" s="4" t="s">
        <v>23</v>
      </c>
      <c r="H9" s="4">
        <v>134</v>
      </c>
      <c r="I9" s="19">
        <v>40</v>
      </c>
      <c r="J9" s="11" t="s">
        <v>22</v>
      </c>
      <c r="K9" s="20">
        <f t="shared" si="8"/>
        <v>2.976856310525344</v>
      </c>
      <c r="L9" s="20">
        <f t="shared" si="0"/>
        <v>4.8013811460086195</v>
      </c>
      <c r="M9" s="21">
        <v>11</v>
      </c>
      <c r="N9" s="21">
        <f t="shared" si="1"/>
        <v>0.27062330095684944</v>
      </c>
      <c r="O9" s="15">
        <v>251</v>
      </c>
      <c r="P9" s="22">
        <f t="shared" si="2"/>
        <v>458.075</v>
      </c>
      <c r="Q9" s="22">
        <f t="shared" si="3"/>
        <v>453.075</v>
      </c>
      <c r="R9" s="22">
        <f t="shared" si="4"/>
        <v>0</v>
      </c>
      <c r="S9" s="22">
        <f t="shared" si="5"/>
        <v>0</v>
      </c>
      <c r="T9" s="22">
        <v>11</v>
      </c>
      <c r="U9" s="23">
        <f t="shared" si="6"/>
        <v>39189.70319632641</v>
      </c>
      <c r="V9" s="23">
        <f t="shared" si="7"/>
        <v>39189.7108352153</v>
      </c>
    </row>
    <row r="10" spans="1:22" ht="12.75">
      <c r="A10" s="1">
        <v>6</v>
      </c>
      <c r="B10" s="37">
        <v>0</v>
      </c>
      <c r="C10" s="9" t="s">
        <v>38</v>
      </c>
      <c r="D10" s="9" t="s">
        <v>27</v>
      </c>
      <c r="E10" s="4">
        <v>56</v>
      </c>
      <c r="F10" s="18">
        <v>28.8</v>
      </c>
      <c r="G10" s="4" t="s">
        <v>23</v>
      </c>
      <c r="H10" s="4">
        <v>135</v>
      </c>
      <c r="I10" s="19">
        <v>12</v>
      </c>
      <c r="J10" s="11" t="s">
        <v>22</v>
      </c>
      <c r="K10" s="20">
        <f t="shared" si="8"/>
        <v>26.975596429717154</v>
      </c>
      <c r="L10" s="20">
        <f t="shared" si="0"/>
        <v>43.50902649954379</v>
      </c>
      <c r="M10" s="21">
        <v>12</v>
      </c>
      <c r="N10" s="21">
        <f t="shared" si="1"/>
        <v>2.247966369143096</v>
      </c>
      <c r="O10" s="15">
        <v>252</v>
      </c>
      <c r="P10" s="22">
        <f t="shared" si="2"/>
        <v>459.9</v>
      </c>
      <c r="Q10" s="22">
        <f t="shared" si="3"/>
        <v>454.9</v>
      </c>
      <c r="R10" s="22">
        <f t="shared" si="4"/>
        <v>41.42911111111111</v>
      </c>
      <c r="S10" s="22">
        <f t="shared" si="5"/>
        <v>51.55533333333333</v>
      </c>
      <c r="T10" s="22">
        <v>12</v>
      </c>
      <c r="U10" s="23">
        <f t="shared" si="6"/>
        <v>39189.804500480685</v>
      </c>
      <c r="V10" s="23">
        <f t="shared" si="7"/>
        <v>39189.87740634488</v>
      </c>
    </row>
    <row r="11" spans="1:22" ht="12.75">
      <c r="A11" s="1">
        <v>7</v>
      </c>
      <c r="B11" s="37">
        <v>5</v>
      </c>
      <c r="C11" s="9" t="s">
        <v>39</v>
      </c>
      <c r="D11" s="9" t="s">
        <v>27</v>
      </c>
      <c r="E11" s="4">
        <v>56</v>
      </c>
      <c r="F11" s="18">
        <v>26.225</v>
      </c>
      <c r="G11" s="4" t="s">
        <v>23</v>
      </c>
      <c r="H11" s="4">
        <v>135</v>
      </c>
      <c r="I11" s="19">
        <v>19.5</v>
      </c>
      <c r="J11" s="11" t="s">
        <v>22</v>
      </c>
      <c r="K11" s="20">
        <f t="shared" si="8"/>
        <v>4.888911613603037</v>
      </c>
      <c r="L11" s="20">
        <f t="shared" si="0"/>
        <v>7.885341312262963</v>
      </c>
      <c r="M11" s="21">
        <v>10</v>
      </c>
      <c r="N11" s="21">
        <f t="shared" si="1"/>
        <v>0.4888911613603037</v>
      </c>
      <c r="O11" s="15">
        <v>76</v>
      </c>
      <c r="P11" s="22">
        <f t="shared" si="2"/>
        <v>138.7</v>
      </c>
      <c r="Q11" s="22">
        <f t="shared" si="3"/>
        <v>133.7</v>
      </c>
      <c r="R11" s="22">
        <f t="shared" si="4"/>
        <v>28.913333333333334</v>
      </c>
      <c r="S11" s="22">
        <f t="shared" si="5"/>
        <v>15.152666666666665</v>
      </c>
      <c r="T11" s="22">
        <v>10</v>
      </c>
      <c r="U11" s="23">
        <f t="shared" si="6"/>
        <v>39189.897776809936</v>
      </c>
      <c r="V11" s="23">
        <f t="shared" si="7"/>
        <v>39189.93532264327</v>
      </c>
    </row>
    <row r="12" spans="1:22" ht="12.75">
      <c r="A12" s="1">
        <v>8</v>
      </c>
      <c r="B12" s="37">
        <v>10</v>
      </c>
      <c r="C12" s="9" t="s">
        <v>40</v>
      </c>
      <c r="D12" s="9" t="s">
        <v>27</v>
      </c>
      <c r="E12" s="4">
        <v>56</v>
      </c>
      <c r="F12" s="18">
        <v>23.65</v>
      </c>
      <c r="G12" s="4" t="s">
        <v>23</v>
      </c>
      <c r="H12" s="4">
        <v>135</v>
      </c>
      <c r="I12" s="19">
        <v>27</v>
      </c>
      <c r="J12" s="11" t="s">
        <v>22</v>
      </c>
      <c r="K12" s="20">
        <f t="shared" si="8"/>
        <v>4.892888339132136</v>
      </c>
      <c r="L12" s="20">
        <f t="shared" si="0"/>
        <v>7.891755385696993</v>
      </c>
      <c r="M12" s="21">
        <v>10</v>
      </c>
      <c r="N12" s="21">
        <f t="shared" si="1"/>
        <v>0.4892888339132136</v>
      </c>
      <c r="O12" s="1">
        <v>85</v>
      </c>
      <c r="P12" s="22">
        <f t="shared" si="2"/>
        <v>155.125</v>
      </c>
      <c r="Q12" s="22">
        <f t="shared" si="3"/>
        <v>150.125</v>
      </c>
      <c r="R12" s="22">
        <f t="shared" si="4"/>
        <v>30.008333333333333</v>
      </c>
      <c r="S12" s="22">
        <f t="shared" si="5"/>
        <v>17.014166666666664</v>
      </c>
      <c r="T12" s="22">
        <v>10</v>
      </c>
      <c r="U12" s="23">
        <f t="shared" si="6"/>
        <v>39189.95570967802</v>
      </c>
      <c r="V12" s="23">
        <f t="shared" si="7"/>
        <v>39189.99530863635</v>
      </c>
    </row>
    <row r="13" spans="1:22" ht="12.75">
      <c r="A13" s="1">
        <v>9</v>
      </c>
      <c r="B13" s="37">
        <v>20</v>
      </c>
      <c r="C13" s="9" t="s">
        <v>41</v>
      </c>
      <c r="D13" s="9" t="s">
        <v>27</v>
      </c>
      <c r="E13" s="4">
        <v>56</v>
      </c>
      <c r="F13" s="18">
        <v>18.5</v>
      </c>
      <c r="G13" s="4" t="s">
        <v>23</v>
      </c>
      <c r="H13" s="4">
        <v>135</v>
      </c>
      <c r="I13" s="19">
        <v>42</v>
      </c>
      <c r="J13" s="11" t="s">
        <v>22</v>
      </c>
      <c r="K13" s="20">
        <f t="shared" si="8"/>
        <v>9.78769734813978</v>
      </c>
      <c r="L13" s="20">
        <f t="shared" si="0"/>
        <v>15.786608626031903</v>
      </c>
      <c r="M13" s="21">
        <v>10</v>
      </c>
      <c r="N13" s="21">
        <f t="shared" si="1"/>
        <v>0.978769734813978</v>
      </c>
      <c r="O13" s="15">
        <v>550</v>
      </c>
      <c r="P13" s="22">
        <f t="shared" si="2"/>
        <v>1003.75</v>
      </c>
      <c r="Q13" s="22">
        <f t="shared" si="3"/>
        <v>998.75</v>
      </c>
      <c r="R13" s="22">
        <f t="shared" si="4"/>
        <v>64.39166666666667</v>
      </c>
      <c r="S13" s="22">
        <f t="shared" si="5"/>
        <v>128.19166666666666</v>
      </c>
      <c r="T13" s="22">
        <v>10</v>
      </c>
      <c r="U13" s="23">
        <f t="shared" si="6"/>
        <v>39190.036090708636</v>
      </c>
      <c r="V13" s="23">
        <f t="shared" si="7"/>
        <v>39190.176773579005</v>
      </c>
    </row>
    <row r="14" spans="1:22" ht="12.75">
      <c r="A14" s="1" t="s">
        <v>140</v>
      </c>
      <c r="B14" s="37">
        <v>20</v>
      </c>
      <c r="C14" s="9" t="s">
        <v>45</v>
      </c>
      <c r="D14" s="9" t="s">
        <v>98</v>
      </c>
      <c r="E14" s="4">
        <v>56</v>
      </c>
      <c r="F14" s="18">
        <v>27.41666666666668</v>
      </c>
      <c r="G14" s="4" t="s">
        <v>23</v>
      </c>
      <c r="H14" s="15">
        <v>135</v>
      </c>
      <c r="I14" s="19">
        <v>50.94999999999993</v>
      </c>
      <c r="J14" s="11" t="s">
        <v>22</v>
      </c>
      <c r="K14" s="20">
        <f t="shared" si="8"/>
        <v>10.210978976340954</v>
      </c>
      <c r="L14" s="20">
        <f t="shared" si="0"/>
        <v>16.469320929582185</v>
      </c>
      <c r="M14" s="21">
        <v>10</v>
      </c>
      <c r="N14" s="21">
        <f>K14/M14</f>
        <v>1.0210978976340954</v>
      </c>
      <c r="O14" s="15">
        <v>552</v>
      </c>
      <c r="P14" s="22">
        <f t="shared" si="2"/>
        <v>1007.4</v>
      </c>
      <c r="Q14" s="22">
        <f t="shared" si="3"/>
        <v>1002.4</v>
      </c>
      <c r="R14" s="22">
        <f t="shared" si="4"/>
        <v>0</v>
      </c>
      <c r="S14" s="22">
        <f t="shared" si="5"/>
        <v>128.60533333333333</v>
      </c>
      <c r="T14" s="22">
        <v>12</v>
      </c>
      <c r="U14" s="23">
        <f>V13+N14/24</f>
        <v>39190.21931932474</v>
      </c>
      <c r="V14" s="23">
        <f>U14+(R14+S14+T14)/(24*60)</f>
        <v>39190.31696191733</v>
      </c>
    </row>
    <row r="15" spans="1:22" ht="12.75">
      <c r="A15" s="1">
        <v>12</v>
      </c>
      <c r="B15" s="37">
        <v>10</v>
      </c>
      <c r="C15" s="9" t="s">
        <v>44</v>
      </c>
      <c r="D15" s="9" t="s">
        <v>98</v>
      </c>
      <c r="E15" s="4">
        <v>56</v>
      </c>
      <c r="F15" s="18">
        <v>32.53333333333332</v>
      </c>
      <c r="G15" s="4" t="s">
        <v>23</v>
      </c>
      <c r="H15" s="15">
        <v>135</v>
      </c>
      <c r="I15" s="19">
        <v>35.841666666666654</v>
      </c>
      <c r="J15" s="11" t="s">
        <v>22</v>
      </c>
      <c r="K15" s="20">
        <f t="shared" si="8"/>
        <v>9.793558269058463</v>
      </c>
      <c r="L15" s="20">
        <f t="shared" si="0"/>
        <v>15.796061724287844</v>
      </c>
      <c r="M15" s="21">
        <v>10</v>
      </c>
      <c r="N15" s="21">
        <f t="shared" si="1"/>
        <v>0.9793558269058463</v>
      </c>
      <c r="O15" s="1">
        <v>85</v>
      </c>
      <c r="P15" s="22">
        <f t="shared" si="2"/>
        <v>155.125</v>
      </c>
      <c r="Q15" s="22">
        <f t="shared" si="3"/>
        <v>150.125</v>
      </c>
      <c r="R15" s="22">
        <f t="shared" si="4"/>
        <v>0</v>
      </c>
      <c r="S15" s="22">
        <f t="shared" si="5"/>
        <v>17.014166666666664</v>
      </c>
      <c r="T15" s="22">
        <v>10</v>
      </c>
      <c r="U15" s="23">
        <f>V14+N15/24</f>
        <v>39190.35776841012</v>
      </c>
      <c r="V15" s="23">
        <f>U15+(R15+S15+T15)/(24*60)</f>
        <v>39190.37652824808</v>
      </c>
    </row>
    <row r="16" spans="1:22" ht="15" customHeight="1">
      <c r="A16" s="1">
        <v>11</v>
      </c>
      <c r="B16" s="37" t="s">
        <v>92</v>
      </c>
      <c r="C16" s="9" t="s">
        <v>43</v>
      </c>
      <c r="D16" s="9" t="s">
        <v>98</v>
      </c>
      <c r="E16" s="4">
        <v>56</v>
      </c>
      <c r="F16" s="18">
        <v>35.09166666666666</v>
      </c>
      <c r="G16" s="4" t="s">
        <v>23</v>
      </c>
      <c r="H16" s="15">
        <v>135</v>
      </c>
      <c r="I16" s="19">
        <v>28.2875</v>
      </c>
      <c r="J16" s="11" t="s">
        <v>22</v>
      </c>
      <c r="K16" s="20">
        <f t="shared" si="8"/>
        <v>4.895788246359189</v>
      </c>
      <c r="L16" s="20">
        <f t="shared" si="0"/>
        <v>7.896432655418046</v>
      </c>
      <c r="M16" s="21">
        <v>10</v>
      </c>
      <c r="N16" s="21">
        <f t="shared" si="1"/>
        <v>0.48957882463591884</v>
      </c>
      <c r="O16" s="15">
        <v>76</v>
      </c>
      <c r="P16" s="22">
        <f t="shared" si="2"/>
        <v>138.7</v>
      </c>
      <c r="Q16" s="22">
        <f t="shared" si="3"/>
        <v>133.7</v>
      </c>
      <c r="R16" s="22">
        <f t="shared" si="4"/>
        <v>0</v>
      </c>
      <c r="S16" s="22">
        <f t="shared" si="5"/>
        <v>15.152666666666665</v>
      </c>
      <c r="T16" s="22">
        <v>10</v>
      </c>
      <c r="U16" s="23">
        <f>V15+N16/24</f>
        <v>39190.39692736578</v>
      </c>
      <c r="V16" s="23">
        <f>U16+(R16+S16+T16)/(24*60)</f>
        <v>39190.414394495405</v>
      </c>
    </row>
    <row r="17" spans="1:22" ht="15" customHeight="1">
      <c r="A17" s="1">
        <v>10</v>
      </c>
      <c r="B17" s="37">
        <v>0</v>
      </c>
      <c r="C17" s="9" t="s">
        <v>42</v>
      </c>
      <c r="D17" s="9" t="s">
        <v>98</v>
      </c>
      <c r="E17" s="4">
        <v>56</v>
      </c>
      <c r="F17" s="18">
        <v>37.65</v>
      </c>
      <c r="G17" s="4" t="s">
        <v>23</v>
      </c>
      <c r="H17" s="15">
        <v>135</v>
      </c>
      <c r="I17" s="19">
        <v>20.73333333333333</v>
      </c>
      <c r="J17" s="11" t="s">
        <v>22</v>
      </c>
      <c r="K17" s="20">
        <f t="shared" si="8"/>
        <v>4.891791127293365</v>
      </c>
      <c r="L17" s="20">
        <f t="shared" si="0"/>
        <v>7.889985689182846</v>
      </c>
      <c r="M17" s="21">
        <v>10</v>
      </c>
      <c r="N17" s="21">
        <f t="shared" si="1"/>
        <v>0.48917911272933645</v>
      </c>
      <c r="O17" s="15">
        <v>30</v>
      </c>
      <c r="P17" s="22">
        <f t="shared" si="2"/>
        <v>54.75</v>
      </c>
      <c r="Q17" s="22">
        <f t="shared" si="3"/>
        <v>49.75</v>
      </c>
      <c r="R17" s="22">
        <f t="shared" si="4"/>
        <v>0</v>
      </c>
      <c r="S17" s="22">
        <f t="shared" si="5"/>
        <v>5.638333333333334</v>
      </c>
      <c r="T17" s="22">
        <v>10</v>
      </c>
      <c r="U17" s="23">
        <f t="shared" si="6"/>
        <v>39190.434776958435</v>
      </c>
      <c r="V17" s="23">
        <f t="shared" si="7"/>
        <v>39190.44563691214</v>
      </c>
    </row>
    <row r="18" spans="1:23" ht="15" customHeight="1">
      <c r="A18" s="1">
        <v>14</v>
      </c>
      <c r="B18" s="42">
        <v>0</v>
      </c>
      <c r="C18" s="43" t="s">
        <v>186</v>
      </c>
      <c r="D18" s="43" t="s">
        <v>98</v>
      </c>
      <c r="E18" s="44">
        <v>56</v>
      </c>
      <c r="F18" s="45">
        <v>46.5</v>
      </c>
      <c r="G18" s="44" t="s">
        <v>23</v>
      </c>
      <c r="H18" s="46">
        <v>135</v>
      </c>
      <c r="I18" s="47">
        <v>29.46666666666666</v>
      </c>
      <c r="J18" s="48" t="s">
        <v>22</v>
      </c>
      <c r="K18" s="49">
        <f t="shared" si="8"/>
        <v>10.075334737870984</v>
      </c>
      <c r="L18" s="49">
        <f t="shared" si="0"/>
        <v>16.25053989979191</v>
      </c>
      <c r="M18" s="50">
        <v>10</v>
      </c>
      <c r="N18" s="50">
        <f t="shared" si="1"/>
        <v>1.0075334737870985</v>
      </c>
      <c r="O18" s="46">
        <v>30</v>
      </c>
      <c r="P18" s="51">
        <f t="shared" si="2"/>
        <v>54.75</v>
      </c>
      <c r="Q18" s="51">
        <f t="shared" si="3"/>
        <v>49.75</v>
      </c>
      <c r="R18" s="51">
        <f t="shared" si="4"/>
        <v>0</v>
      </c>
      <c r="S18" s="51">
        <f t="shared" si="5"/>
        <v>5.638333333333334</v>
      </c>
      <c r="T18" s="51">
        <v>10</v>
      </c>
      <c r="U18" s="52">
        <f t="shared" si="6"/>
        <v>39190.48761747355</v>
      </c>
      <c r="V18" s="52">
        <f t="shared" si="7"/>
        <v>39190.49847742725</v>
      </c>
      <c r="W18" s="53" t="s">
        <v>137</v>
      </c>
    </row>
    <row r="19" spans="1:22" ht="15" customHeight="1">
      <c r="A19" s="1">
        <v>15</v>
      </c>
      <c r="B19" s="37" t="s">
        <v>91</v>
      </c>
      <c r="C19" s="9" t="s">
        <v>46</v>
      </c>
      <c r="D19" s="9" t="s">
        <v>98</v>
      </c>
      <c r="E19" s="4">
        <v>56</v>
      </c>
      <c r="F19" s="18">
        <v>45.22916666666667</v>
      </c>
      <c r="G19" s="4" t="s">
        <v>23</v>
      </c>
      <c r="H19" s="15">
        <v>135</v>
      </c>
      <c r="I19" s="19">
        <v>33.27083333333334</v>
      </c>
      <c r="J19" s="11" t="s">
        <v>22</v>
      </c>
      <c r="K19" s="20">
        <f t="shared" si="8"/>
        <v>2.4517690407695185</v>
      </c>
      <c r="L19" s="20">
        <f t="shared" si="0"/>
        <v>3.954466194789546</v>
      </c>
      <c r="M19" s="21">
        <v>10</v>
      </c>
      <c r="N19" s="21">
        <f t="shared" si="1"/>
        <v>0.24517690407695186</v>
      </c>
      <c r="O19" s="15">
        <v>50</v>
      </c>
      <c r="P19" s="22">
        <f t="shared" si="2"/>
        <v>91.25</v>
      </c>
      <c r="Q19" s="22">
        <f t="shared" si="3"/>
        <v>86.25</v>
      </c>
      <c r="R19" s="22">
        <f t="shared" si="4"/>
        <v>0</v>
      </c>
      <c r="S19" s="22">
        <f t="shared" si="5"/>
        <v>9.775</v>
      </c>
      <c r="T19" s="22">
        <v>0</v>
      </c>
      <c r="U19" s="23">
        <f t="shared" si="6"/>
        <v>39190.50869313159</v>
      </c>
      <c r="V19" s="23">
        <f t="shared" si="7"/>
        <v>39190.51548132603</v>
      </c>
    </row>
    <row r="20" spans="1:22" ht="15" customHeight="1">
      <c r="A20" s="1">
        <v>16</v>
      </c>
      <c r="B20" s="37" t="s">
        <v>92</v>
      </c>
      <c r="C20" s="9" t="s">
        <v>47</v>
      </c>
      <c r="D20" s="9" t="s">
        <v>98</v>
      </c>
      <c r="E20" s="4">
        <v>56</v>
      </c>
      <c r="F20" s="18">
        <v>43.95833333333334</v>
      </c>
      <c r="G20" s="4" t="s">
        <v>23</v>
      </c>
      <c r="H20" s="15">
        <v>135</v>
      </c>
      <c r="I20" s="19">
        <v>37.075</v>
      </c>
      <c r="J20" s="11" t="s">
        <v>22</v>
      </c>
      <c r="K20" s="20">
        <f t="shared" si="8"/>
        <v>2.4527733845844777</v>
      </c>
      <c r="L20" s="20">
        <f t="shared" si="0"/>
        <v>3.9560861041685125</v>
      </c>
      <c r="M20" s="21">
        <v>10</v>
      </c>
      <c r="N20" s="21">
        <f t="shared" si="1"/>
        <v>0.24527733845844776</v>
      </c>
      <c r="O20" s="15">
        <v>55</v>
      </c>
      <c r="P20" s="22">
        <f t="shared" si="2"/>
        <v>100.375</v>
      </c>
      <c r="Q20" s="22">
        <f t="shared" si="3"/>
        <v>95.375</v>
      </c>
      <c r="R20" s="22">
        <f t="shared" si="4"/>
        <v>0</v>
      </c>
      <c r="S20" s="22">
        <f t="shared" si="5"/>
        <v>10.809166666666666</v>
      </c>
      <c r="T20" s="22">
        <v>10</v>
      </c>
      <c r="U20" s="23">
        <f t="shared" si="6"/>
        <v>39190.525701215134</v>
      </c>
      <c r="V20" s="23">
        <f t="shared" si="7"/>
        <v>39190.54015202532</v>
      </c>
    </row>
    <row r="21" spans="1:22" ht="15" customHeight="1">
      <c r="A21" s="1">
        <v>17</v>
      </c>
      <c r="B21" s="37">
        <v>10</v>
      </c>
      <c r="C21" s="9" t="s">
        <v>48</v>
      </c>
      <c r="D21" s="9" t="s">
        <v>98</v>
      </c>
      <c r="E21" s="4">
        <v>56</v>
      </c>
      <c r="F21" s="18">
        <v>41.41666666666668</v>
      </c>
      <c r="G21" s="4" t="s">
        <v>23</v>
      </c>
      <c r="H21" s="15">
        <v>135</v>
      </c>
      <c r="I21" s="19">
        <v>44.68333333333338</v>
      </c>
      <c r="J21" s="11" t="s">
        <v>22</v>
      </c>
      <c r="K21" s="20">
        <f t="shared" si="8"/>
        <v>4.898558596605444</v>
      </c>
      <c r="L21" s="20">
        <f t="shared" si="0"/>
        <v>7.900900962266845</v>
      </c>
      <c r="M21" s="21">
        <v>10</v>
      </c>
      <c r="N21" s="21">
        <f t="shared" si="1"/>
        <v>0.48985585966054435</v>
      </c>
      <c r="O21" s="1">
        <v>90</v>
      </c>
      <c r="P21" s="22">
        <f t="shared" si="2"/>
        <v>164.25</v>
      </c>
      <c r="Q21" s="22">
        <f t="shared" si="3"/>
        <v>159.25</v>
      </c>
      <c r="R21" s="22">
        <f t="shared" si="4"/>
        <v>0</v>
      </c>
      <c r="S21" s="22">
        <f t="shared" si="5"/>
        <v>18.048333333333332</v>
      </c>
      <c r="T21" s="22">
        <v>10</v>
      </c>
      <c r="U21" s="23">
        <f t="shared" si="6"/>
        <v>39190.56056268614</v>
      </c>
      <c r="V21" s="23">
        <f t="shared" si="7"/>
        <v>39190.5800406954</v>
      </c>
    </row>
    <row r="22" spans="1:22" ht="15" customHeight="1">
      <c r="A22" s="1">
        <v>18</v>
      </c>
      <c r="B22" s="37">
        <v>20</v>
      </c>
      <c r="C22" s="9" t="s">
        <v>49</v>
      </c>
      <c r="D22" s="9" t="s">
        <v>98</v>
      </c>
      <c r="E22" s="4">
        <v>56</v>
      </c>
      <c r="F22" s="18">
        <v>36.33333333333334</v>
      </c>
      <c r="G22" s="4" t="s">
        <v>23</v>
      </c>
      <c r="H22" s="15">
        <v>135</v>
      </c>
      <c r="I22" s="19">
        <v>59.90000000000006</v>
      </c>
      <c r="J22" s="11" t="s">
        <v>22</v>
      </c>
      <c r="K22" s="20">
        <f t="shared" si="8"/>
        <v>9.799158581455094</v>
      </c>
      <c r="L22" s="20">
        <f t="shared" si="0"/>
        <v>15.805094486217893</v>
      </c>
      <c r="M22" s="21">
        <v>10</v>
      </c>
      <c r="N22" s="21">
        <f t="shared" si="1"/>
        <v>0.9799158581455094</v>
      </c>
      <c r="O22" s="15">
        <v>600</v>
      </c>
      <c r="P22" s="22">
        <f t="shared" si="2"/>
        <v>1095</v>
      </c>
      <c r="Q22" s="22">
        <f t="shared" si="3"/>
        <v>1090</v>
      </c>
      <c r="R22" s="22">
        <f t="shared" si="4"/>
        <v>0</v>
      </c>
      <c r="S22" s="22">
        <f t="shared" si="5"/>
        <v>138.53333333333333</v>
      </c>
      <c r="T22" s="22">
        <v>10</v>
      </c>
      <c r="U22" s="23">
        <f t="shared" si="6"/>
        <v>39190.62087052282</v>
      </c>
      <c r="V22" s="23">
        <f t="shared" si="7"/>
        <v>39190.72401867097</v>
      </c>
    </row>
    <row r="23" spans="1:22" ht="15" customHeight="1">
      <c r="A23" s="1">
        <v>23</v>
      </c>
      <c r="B23" s="37">
        <v>20</v>
      </c>
      <c r="C23" s="9" t="s">
        <v>53</v>
      </c>
      <c r="D23" s="9" t="s">
        <v>27</v>
      </c>
      <c r="E23" s="4">
        <v>56</v>
      </c>
      <c r="F23" s="18">
        <v>45.25</v>
      </c>
      <c r="G23" s="4" t="s">
        <v>23</v>
      </c>
      <c r="H23" s="24">
        <v>136</v>
      </c>
      <c r="I23" s="19">
        <v>8.85</v>
      </c>
      <c r="J23" s="11" t="s">
        <v>22</v>
      </c>
      <c r="K23" s="20">
        <f t="shared" si="8"/>
        <v>10.192222318741715</v>
      </c>
      <c r="L23" s="20">
        <f t="shared" si="0"/>
        <v>16.439068256035025</v>
      </c>
      <c r="M23" s="21">
        <v>10</v>
      </c>
      <c r="N23" s="21">
        <f t="shared" si="1"/>
        <v>1.0192222318741715</v>
      </c>
      <c r="O23" s="15">
        <v>600</v>
      </c>
      <c r="P23" s="22">
        <f t="shared" si="2"/>
        <v>1095</v>
      </c>
      <c r="Q23" s="22">
        <f t="shared" si="3"/>
        <v>1090</v>
      </c>
      <c r="R23" s="22">
        <f t="shared" si="4"/>
        <v>68.24444444444444</v>
      </c>
      <c r="S23" s="22">
        <f t="shared" si="5"/>
        <v>138.53333333333333</v>
      </c>
      <c r="T23" s="22">
        <v>10</v>
      </c>
      <c r="U23" s="23">
        <f t="shared" si="6"/>
        <v>39190.766486263965</v>
      </c>
      <c r="V23" s="23">
        <f t="shared" si="7"/>
        <v>39190.91702638742</v>
      </c>
    </row>
    <row r="24" spans="1:22" ht="15" customHeight="1">
      <c r="A24" s="1">
        <v>22</v>
      </c>
      <c r="B24" s="37">
        <v>10</v>
      </c>
      <c r="C24" s="9" t="s">
        <v>52</v>
      </c>
      <c r="D24" s="9" t="s">
        <v>27</v>
      </c>
      <c r="E24" s="4">
        <v>56</v>
      </c>
      <c r="F24" s="18">
        <v>50.3</v>
      </c>
      <c r="G24" s="4" t="s">
        <v>23</v>
      </c>
      <c r="H24" s="24">
        <v>135</v>
      </c>
      <c r="I24" s="19">
        <v>53.525</v>
      </c>
      <c r="J24" s="11" t="s">
        <v>22</v>
      </c>
      <c r="K24" s="20">
        <f t="shared" si="8"/>
        <v>9.804493575287212</v>
      </c>
      <c r="L24" s="20">
        <f t="shared" si="0"/>
        <v>15.813699314979376</v>
      </c>
      <c r="M24" s="21">
        <v>10</v>
      </c>
      <c r="N24" s="21">
        <f t="shared" si="1"/>
        <v>0.9804493575287212</v>
      </c>
      <c r="O24" s="1">
        <v>90</v>
      </c>
      <c r="P24" s="22">
        <f t="shared" si="2"/>
        <v>164.25</v>
      </c>
      <c r="Q24" s="22">
        <f t="shared" si="3"/>
        <v>159.25</v>
      </c>
      <c r="R24" s="22">
        <f t="shared" si="4"/>
        <v>30.616666666666667</v>
      </c>
      <c r="S24" s="22">
        <f t="shared" si="5"/>
        <v>18.048333333333332</v>
      </c>
      <c r="T24" s="22">
        <v>10</v>
      </c>
      <c r="U24" s="23">
        <f t="shared" si="6"/>
        <v>39190.95787844398</v>
      </c>
      <c r="V24" s="23">
        <f t="shared" si="7"/>
        <v>39190.99861802731</v>
      </c>
    </row>
    <row r="25" spans="1:22" ht="15" customHeight="1">
      <c r="A25" s="1">
        <v>21</v>
      </c>
      <c r="B25" s="37" t="s">
        <v>92</v>
      </c>
      <c r="C25" s="9" t="s">
        <v>51</v>
      </c>
      <c r="D25" s="9" t="s">
        <v>27</v>
      </c>
      <c r="E25" s="4">
        <v>56</v>
      </c>
      <c r="F25" s="18">
        <v>52.825</v>
      </c>
      <c r="G25" s="4" t="s">
        <v>23</v>
      </c>
      <c r="H25" s="15">
        <v>135</v>
      </c>
      <c r="I25" s="19">
        <v>45.8625</v>
      </c>
      <c r="J25" s="11" t="s">
        <v>22</v>
      </c>
      <c r="K25" s="20">
        <f t="shared" si="8"/>
        <v>4.90119703908655</v>
      </c>
      <c r="L25" s="20">
        <f t="shared" si="0"/>
        <v>7.905156514655726</v>
      </c>
      <c r="M25" s="21">
        <v>10</v>
      </c>
      <c r="N25" s="21">
        <f t="shared" si="1"/>
        <v>0.490119703908655</v>
      </c>
      <c r="O25" s="15">
        <v>55</v>
      </c>
      <c r="P25" s="22">
        <f t="shared" si="2"/>
        <v>100.375</v>
      </c>
      <c r="Q25" s="22">
        <f t="shared" si="3"/>
        <v>95.375</v>
      </c>
      <c r="R25" s="22">
        <f t="shared" si="4"/>
        <v>26.358333333333334</v>
      </c>
      <c r="S25" s="22">
        <f t="shared" si="5"/>
        <v>10.809166666666666</v>
      </c>
      <c r="T25" s="22">
        <v>10</v>
      </c>
      <c r="U25" s="23">
        <f t="shared" si="6"/>
        <v>39191.01903968164</v>
      </c>
      <c r="V25" s="23">
        <f t="shared" si="7"/>
        <v>39191.05179488997</v>
      </c>
    </row>
    <row r="26" spans="1:22" ht="15" customHeight="1">
      <c r="A26" s="1">
        <v>20</v>
      </c>
      <c r="B26" s="37">
        <v>0</v>
      </c>
      <c r="C26" s="9" t="s">
        <v>50</v>
      </c>
      <c r="D26" s="9" t="s">
        <v>27</v>
      </c>
      <c r="E26" s="4">
        <v>56</v>
      </c>
      <c r="F26" s="18">
        <v>55.35</v>
      </c>
      <c r="G26" s="4" t="s">
        <v>23</v>
      </c>
      <c r="H26" s="15">
        <v>135</v>
      </c>
      <c r="I26" s="19">
        <v>38.2</v>
      </c>
      <c r="J26" s="11" t="s">
        <v>22</v>
      </c>
      <c r="K26" s="20">
        <f t="shared" si="8"/>
        <v>4.897160629451942</v>
      </c>
      <c r="L26" s="20">
        <f t="shared" si="0"/>
        <v>7.89864617653539</v>
      </c>
      <c r="M26" s="21">
        <v>10</v>
      </c>
      <c r="N26" s="21">
        <f t="shared" si="1"/>
        <v>0.48971606294519415</v>
      </c>
      <c r="O26" s="15">
        <v>30</v>
      </c>
      <c r="P26" s="22">
        <f t="shared" si="2"/>
        <v>54.75</v>
      </c>
      <c r="Q26" s="22">
        <f t="shared" si="3"/>
        <v>49.75</v>
      </c>
      <c r="R26" s="22">
        <f t="shared" si="4"/>
        <v>23.316666666666666</v>
      </c>
      <c r="S26" s="22">
        <f t="shared" si="5"/>
        <v>5.638333333333334</v>
      </c>
      <c r="T26" s="22">
        <v>10</v>
      </c>
      <c r="U26" s="23">
        <f t="shared" si="6"/>
        <v>39191.07219972593</v>
      </c>
      <c r="V26" s="23">
        <f t="shared" si="7"/>
        <v>39191.09925180927</v>
      </c>
    </row>
    <row r="27" spans="1:22" ht="15" customHeight="1">
      <c r="A27" s="1">
        <v>19</v>
      </c>
      <c r="B27" s="37">
        <v>-2.5</v>
      </c>
      <c r="C27" s="9" t="s">
        <v>129</v>
      </c>
      <c r="D27" s="9" t="s">
        <v>27</v>
      </c>
      <c r="E27" s="4">
        <v>56</v>
      </c>
      <c r="F27" s="18">
        <v>54.61</v>
      </c>
      <c r="G27" s="4" t="s">
        <v>23</v>
      </c>
      <c r="H27" s="15">
        <v>135</v>
      </c>
      <c r="I27" s="19">
        <v>34.03</v>
      </c>
      <c r="J27" s="11" t="s">
        <v>22</v>
      </c>
      <c r="K27" s="20">
        <f t="shared" si="8"/>
        <v>2.403514163318486</v>
      </c>
      <c r="L27" s="20">
        <f t="shared" si="0"/>
        <v>3.876635747287881</v>
      </c>
      <c r="M27" s="21">
        <v>10</v>
      </c>
      <c r="N27" s="21">
        <f t="shared" si="1"/>
        <v>0.24035141633184862</v>
      </c>
      <c r="O27" s="15">
        <v>50</v>
      </c>
      <c r="P27" s="22">
        <f t="shared" si="2"/>
        <v>91.25</v>
      </c>
      <c r="Q27" s="22">
        <f t="shared" si="3"/>
        <v>86.25</v>
      </c>
      <c r="R27" s="22">
        <f t="shared" si="4"/>
        <v>25.75</v>
      </c>
      <c r="S27" s="22">
        <f t="shared" si="5"/>
        <v>9.775</v>
      </c>
      <c r="T27" s="22">
        <v>0</v>
      </c>
      <c r="U27" s="23">
        <f t="shared" si="6"/>
        <v>39191.10926645162</v>
      </c>
      <c r="V27" s="23">
        <f t="shared" si="7"/>
        <v>39191.13393659051</v>
      </c>
    </row>
    <row r="28" spans="1:22" ht="15" customHeight="1">
      <c r="A28" s="1">
        <v>24</v>
      </c>
      <c r="B28" s="37" t="s">
        <v>93</v>
      </c>
      <c r="C28" s="9" t="s">
        <v>83</v>
      </c>
      <c r="D28" s="9" t="s">
        <v>98</v>
      </c>
      <c r="E28" s="25">
        <v>57</v>
      </c>
      <c r="F28" s="18">
        <v>0.4375</v>
      </c>
      <c r="G28" s="4" t="s">
        <v>23</v>
      </c>
      <c r="H28" s="15">
        <v>135</v>
      </c>
      <c r="I28" s="19">
        <v>58.50833333333319</v>
      </c>
      <c r="J28" s="11" t="s">
        <v>22</v>
      </c>
      <c r="K28" s="20">
        <f t="shared" si="8"/>
        <v>14.57336766170027</v>
      </c>
      <c r="L28" s="20">
        <f t="shared" si="0"/>
        <v>23.505431712419792</v>
      </c>
      <c r="M28" s="21">
        <v>10</v>
      </c>
      <c r="N28" s="21">
        <f t="shared" si="1"/>
        <v>1.4573367661700272</v>
      </c>
      <c r="O28" s="15">
        <v>35</v>
      </c>
      <c r="P28" s="22">
        <f t="shared" si="2"/>
        <v>63.875</v>
      </c>
      <c r="Q28" s="22">
        <f t="shared" si="3"/>
        <v>58.875</v>
      </c>
      <c r="R28" s="22">
        <f t="shared" si="4"/>
        <v>0</v>
      </c>
      <c r="S28" s="22">
        <f t="shared" si="5"/>
        <v>6.672499999999999</v>
      </c>
      <c r="T28" s="22">
        <v>0</v>
      </c>
      <c r="U28" s="23">
        <f t="shared" si="6"/>
        <v>39191.19465895576</v>
      </c>
      <c r="V28" s="23">
        <f t="shared" si="7"/>
        <v>39191.19929263632</v>
      </c>
    </row>
    <row r="29" spans="1:22" ht="15" customHeight="1">
      <c r="A29" s="1">
        <v>25</v>
      </c>
      <c r="B29" s="37">
        <v>10</v>
      </c>
      <c r="C29" s="9" t="s">
        <v>84</v>
      </c>
      <c r="D29" s="9" t="s">
        <v>98</v>
      </c>
      <c r="E29" s="25">
        <v>56</v>
      </c>
      <c r="F29" s="18">
        <v>59.183333333333366</v>
      </c>
      <c r="G29" s="4" t="s">
        <v>23</v>
      </c>
      <c r="H29" s="15">
        <v>136</v>
      </c>
      <c r="I29" s="19">
        <v>2.3666666666665</v>
      </c>
      <c r="J29" s="11" t="s">
        <v>22</v>
      </c>
      <c r="K29" s="20">
        <f t="shared" si="8"/>
        <v>2.4573579293042958</v>
      </c>
      <c r="L29" s="20">
        <f t="shared" si="0"/>
        <v>3.963480531135961</v>
      </c>
      <c r="M29" s="21">
        <v>10</v>
      </c>
      <c r="N29" s="21">
        <f t="shared" si="1"/>
        <v>0.24573579293042958</v>
      </c>
      <c r="O29" s="15">
        <v>65</v>
      </c>
      <c r="P29" s="22">
        <f t="shared" si="2"/>
        <v>118.625</v>
      </c>
      <c r="Q29" s="22">
        <f t="shared" si="3"/>
        <v>113.625</v>
      </c>
      <c r="R29" s="22">
        <f t="shared" si="4"/>
        <v>0</v>
      </c>
      <c r="S29" s="22">
        <f t="shared" si="5"/>
        <v>12.8775</v>
      </c>
      <c r="T29" s="22">
        <v>10</v>
      </c>
      <c r="U29" s="23">
        <f t="shared" si="6"/>
        <v>39191.20953162769</v>
      </c>
      <c r="V29" s="23">
        <f t="shared" si="7"/>
        <v>39191.225418780465</v>
      </c>
    </row>
    <row r="30" spans="1:22" ht="15" customHeight="1">
      <c r="A30" s="1">
        <v>26</v>
      </c>
      <c r="B30" s="37">
        <v>20</v>
      </c>
      <c r="C30" s="9" t="s">
        <v>85</v>
      </c>
      <c r="D30" s="9" t="s">
        <v>98</v>
      </c>
      <c r="E30" s="25">
        <v>56</v>
      </c>
      <c r="F30" s="18">
        <v>54.166666666666686</v>
      </c>
      <c r="G30" s="4" t="s">
        <v>23</v>
      </c>
      <c r="H30" s="15">
        <v>136</v>
      </c>
      <c r="I30" s="19">
        <v>17.7999999999997</v>
      </c>
      <c r="J30" s="11" t="s">
        <v>22</v>
      </c>
      <c r="K30" s="20">
        <f t="shared" si="8"/>
        <v>9.809558609405455</v>
      </c>
      <c r="L30" s="20">
        <f t="shared" si="0"/>
        <v>15.821868724847509</v>
      </c>
      <c r="M30" s="21">
        <v>10</v>
      </c>
      <c r="N30" s="21">
        <f t="shared" si="1"/>
        <v>0.9809558609405455</v>
      </c>
      <c r="O30" s="15">
        <v>800</v>
      </c>
      <c r="P30" s="22">
        <f t="shared" si="2"/>
        <v>1460</v>
      </c>
      <c r="Q30" s="22">
        <f t="shared" si="3"/>
        <v>1455</v>
      </c>
      <c r="R30" s="22">
        <f t="shared" si="4"/>
        <v>0</v>
      </c>
      <c r="S30" s="22">
        <f t="shared" si="5"/>
        <v>179.9</v>
      </c>
      <c r="T30" s="22">
        <v>10</v>
      </c>
      <c r="U30" s="23">
        <f t="shared" si="6"/>
        <v>39191.266291941334</v>
      </c>
      <c r="V30" s="23">
        <f t="shared" si="7"/>
        <v>39191.39816694133</v>
      </c>
    </row>
    <row r="31" spans="1:22" ht="15" customHeight="1">
      <c r="A31" s="1">
        <v>30</v>
      </c>
      <c r="B31" s="37">
        <v>20</v>
      </c>
      <c r="C31" s="9" t="s">
        <v>57</v>
      </c>
      <c r="D31" s="35" t="s">
        <v>98</v>
      </c>
      <c r="E31" s="25">
        <v>57</v>
      </c>
      <c r="F31" s="18">
        <v>3.0833333333334</v>
      </c>
      <c r="G31" s="4" t="s">
        <v>23</v>
      </c>
      <c r="H31" s="15">
        <v>136</v>
      </c>
      <c r="I31" s="19">
        <v>26.7499999999999</v>
      </c>
      <c r="J31" s="11" t="s">
        <v>22</v>
      </c>
      <c r="K31" s="20">
        <f t="shared" si="8"/>
        <v>10.173515139658164</v>
      </c>
      <c r="L31" s="20">
        <f t="shared" si="0"/>
        <v>16.408895386545428</v>
      </c>
      <c r="M31" s="21">
        <v>10</v>
      </c>
      <c r="N31" s="21">
        <f t="shared" si="1"/>
        <v>1.0173515139658165</v>
      </c>
      <c r="O31" s="15">
        <v>850</v>
      </c>
      <c r="P31" s="22">
        <f t="shared" si="2"/>
        <v>1551.25</v>
      </c>
      <c r="Q31" s="22">
        <f t="shared" si="3"/>
        <v>1546.25</v>
      </c>
      <c r="R31" s="22">
        <f t="shared" si="4"/>
        <v>0</v>
      </c>
      <c r="S31" s="22">
        <f t="shared" si="5"/>
        <v>190.24166666666665</v>
      </c>
      <c r="T31" s="22">
        <v>10</v>
      </c>
      <c r="U31" s="23">
        <f t="shared" si="6"/>
        <v>39191.440556587746</v>
      </c>
      <c r="V31" s="23">
        <f t="shared" si="7"/>
        <v>39191.57961330071</v>
      </c>
    </row>
    <row r="32" spans="1:22" ht="15" customHeight="1">
      <c r="A32" s="1">
        <v>29</v>
      </c>
      <c r="B32" s="37">
        <v>10</v>
      </c>
      <c r="C32" s="9" t="s">
        <v>56</v>
      </c>
      <c r="D32" s="35" t="s">
        <v>98</v>
      </c>
      <c r="E32" s="25">
        <v>57</v>
      </c>
      <c r="F32" s="18">
        <v>8.06666666666668</v>
      </c>
      <c r="G32" s="4" t="s">
        <v>23</v>
      </c>
      <c r="H32" s="15">
        <v>136</v>
      </c>
      <c r="I32" s="19">
        <v>11.2083333333333</v>
      </c>
      <c r="J32" s="11" t="s">
        <v>22</v>
      </c>
      <c r="K32" s="20">
        <f t="shared" si="8"/>
        <v>9.814349109162054</v>
      </c>
      <c r="L32" s="20">
        <f t="shared" si="0"/>
        <v>15.829595337358151</v>
      </c>
      <c r="M32" s="21">
        <v>10</v>
      </c>
      <c r="N32" s="21">
        <f t="shared" si="1"/>
        <v>0.9814349109162054</v>
      </c>
      <c r="O32" s="15">
        <v>100</v>
      </c>
      <c r="P32" s="22">
        <f t="shared" si="2"/>
        <v>182.5</v>
      </c>
      <c r="Q32" s="22">
        <f t="shared" si="3"/>
        <v>177.5</v>
      </c>
      <c r="R32" s="22">
        <f t="shared" si="4"/>
        <v>0</v>
      </c>
      <c r="S32" s="22">
        <f t="shared" si="5"/>
        <v>20.116666666666667</v>
      </c>
      <c r="T32" s="22">
        <v>10</v>
      </c>
      <c r="U32" s="23">
        <f t="shared" si="6"/>
        <v>39191.620506422</v>
      </c>
      <c r="V32" s="23">
        <f t="shared" si="7"/>
        <v>39191.64142077385</v>
      </c>
    </row>
    <row r="33" spans="1:22" ht="15" customHeight="1">
      <c r="A33" s="1">
        <v>28</v>
      </c>
      <c r="B33" s="37" t="s">
        <v>92</v>
      </c>
      <c r="C33" s="9" t="s">
        <v>55</v>
      </c>
      <c r="D33" s="35" t="s">
        <v>98</v>
      </c>
      <c r="E33" s="25">
        <v>57</v>
      </c>
      <c r="F33" s="18">
        <v>10.55833333333334</v>
      </c>
      <c r="G33" s="4" t="s">
        <v>23</v>
      </c>
      <c r="H33" s="15">
        <v>136</v>
      </c>
      <c r="I33" s="19">
        <v>3.4375</v>
      </c>
      <c r="J33" s="11" t="s">
        <v>22</v>
      </c>
      <c r="K33" s="20">
        <f t="shared" si="8"/>
        <v>4.906068974905376</v>
      </c>
      <c r="L33" s="20">
        <f t="shared" si="0"/>
        <v>7.913014475653833</v>
      </c>
      <c r="M33" s="21">
        <v>10</v>
      </c>
      <c r="N33" s="21">
        <f t="shared" si="1"/>
        <v>0.49060689749053765</v>
      </c>
      <c r="O33" s="15">
        <v>75</v>
      </c>
      <c r="P33" s="22">
        <f t="shared" si="2"/>
        <v>136.875</v>
      </c>
      <c r="Q33" s="22">
        <f t="shared" si="3"/>
        <v>131.875</v>
      </c>
      <c r="R33" s="22">
        <f t="shared" si="4"/>
        <v>0</v>
      </c>
      <c r="S33" s="22">
        <f t="shared" si="5"/>
        <v>14.945833333333331</v>
      </c>
      <c r="T33" s="22">
        <v>10</v>
      </c>
      <c r="U33" s="23">
        <f t="shared" si="6"/>
        <v>39191.66186272791</v>
      </c>
      <c r="V33" s="23">
        <f t="shared" si="7"/>
        <v>39191.67918622328</v>
      </c>
    </row>
    <row r="34" spans="1:22" ht="15" customHeight="1">
      <c r="A34" s="1">
        <v>27</v>
      </c>
      <c r="B34" s="37" t="s">
        <v>91</v>
      </c>
      <c r="C34" s="9" t="s">
        <v>54</v>
      </c>
      <c r="D34" s="35" t="s">
        <v>98</v>
      </c>
      <c r="E34" s="25">
        <v>57</v>
      </c>
      <c r="F34" s="18">
        <v>11.80416666666667</v>
      </c>
      <c r="G34" s="4" t="s">
        <v>23</v>
      </c>
      <c r="H34" s="15">
        <v>135</v>
      </c>
      <c r="I34" s="19">
        <v>59.552083333333314</v>
      </c>
      <c r="J34" s="11" t="s">
        <v>22</v>
      </c>
      <c r="K34" s="20">
        <f t="shared" si="8"/>
        <v>2.456507339352315</v>
      </c>
      <c r="L34" s="20">
        <f t="shared" si="0"/>
        <v>3.9621086118585724</v>
      </c>
      <c r="M34" s="21">
        <v>10</v>
      </c>
      <c r="N34" s="21">
        <f t="shared" si="1"/>
        <v>0.24565073393523149</v>
      </c>
      <c r="O34" s="15">
        <v>50</v>
      </c>
      <c r="P34" s="22">
        <f t="shared" si="2"/>
        <v>91.25</v>
      </c>
      <c r="Q34" s="22">
        <f t="shared" si="3"/>
        <v>86.25</v>
      </c>
      <c r="R34" s="22">
        <f t="shared" si="4"/>
        <v>0</v>
      </c>
      <c r="S34" s="22">
        <f t="shared" si="5"/>
        <v>9.775</v>
      </c>
      <c r="T34" s="22">
        <v>10</v>
      </c>
      <c r="U34" s="23">
        <f t="shared" si="6"/>
        <v>39191.689421670526</v>
      </c>
      <c r="V34" s="23">
        <f t="shared" si="7"/>
        <v>39191.70315430941</v>
      </c>
    </row>
    <row r="35" spans="1:22" ht="15" customHeight="1">
      <c r="A35" s="1">
        <v>31</v>
      </c>
      <c r="B35" s="37">
        <v>-2.5</v>
      </c>
      <c r="C35" s="9" t="s">
        <v>130</v>
      </c>
      <c r="D35" s="9" t="s">
        <v>27</v>
      </c>
      <c r="E35" s="4">
        <v>57</v>
      </c>
      <c r="F35" s="18">
        <v>23.24</v>
      </c>
      <c r="G35" s="4" t="s">
        <v>23</v>
      </c>
      <c r="H35" s="15">
        <v>136</v>
      </c>
      <c r="I35" s="19">
        <v>0.5</v>
      </c>
      <c r="J35" s="11" t="s">
        <v>22</v>
      </c>
      <c r="K35" s="20">
        <f t="shared" si="8"/>
        <v>11.45729858476086</v>
      </c>
      <c r="L35" s="20">
        <f t="shared" si="0"/>
        <v>18.479513846388485</v>
      </c>
      <c r="M35" s="21">
        <v>10</v>
      </c>
      <c r="N35" s="21">
        <f t="shared" si="1"/>
        <v>1.145729858476086</v>
      </c>
      <c r="O35" s="15">
        <v>30</v>
      </c>
      <c r="P35" s="22">
        <f t="shared" si="2"/>
        <v>54.75</v>
      </c>
      <c r="Q35" s="22">
        <f t="shared" si="3"/>
        <v>49.75</v>
      </c>
      <c r="R35" s="22">
        <f t="shared" si="4"/>
        <v>23.316666666666666</v>
      </c>
      <c r="S35" s="22">
        <f t="shared" si="5"/>
        <v>5.638333333333334</v>
      </c>
      <c r="T35" s="22">
        <v>10</v>
      </c>
      <c r="U35" s="23">
        <f t="shared" si="6"/>
        <v>39191.75089305352</v>
      </c>
      <c r="V35" s="23">
        <f t="shared" si="7"/>
        <v>39191.777945136855</v>
      </c>
    </row>
    <row r="36" spans="1:22" ht="15" customHeight="1">
      <c r="A36" s="1" t="s">
        <v>139</v>
      </c>
      <c r="B36" s="37">
        <v>0</v>
      </c>
      <c r="C36" s="9" t="s">
        <v>58</v>
      </c>
      <c r="D36" s="9" t="s">
        <v>27</v>
      </c>
      <c r="E36" s="4">
        <v>57</v>
      </c>
      <c r="F36" s="18">
        <v>21.9</v>
      </c>
      <c r="G36" s="4" t="s">
        <v>23</v>
      </c>
      <c r="H36" s="15">
        <v>136</v>
      </c>
      <c r="I36" s="19">
        <v>4.4</v>
      </c>
      <c r="J36" s="11" t="s">
        <v>22</v>
      </c>
      <c r="K36" s="20">
        <f t="shared" si="8"/>
        <v>2.5032730766568516</v>
      </c>
      <c r="L36" s="20">
        <f t="shared" si="0"/>
        <v>4.0375372204142765</v>
      </c>
      <c r="M36" s="21">
        <v>10</v>
      </c>
      <c r="N36" s="21">
        <f t="shared" si="1"/>
        <v>0.2503273076656852</v>
      </c>
      <c r="O36" s="15">
        <v>30</v>
      </c>
      <c r="P36" s="22">
        <f t="shared" si="2"/>
        <v>54.75</v>
      </c>
      <c r="Q36" s="22">
        <f t="shared" si="3"/>
        <v>49.75</v>
      </c>
      <c r="R36" s="22">
        <f t="shared" si="4"/>
        <v>23.316666666666666</v>
      </c>
      <c r="S36" s="22">
        <f t="shared" si="5"/>
        <v>5.638333333333334</v>
      </c>
      <c r="T36" s="22">
        <v>10</v>
      </c>
      <c r="U36" s="23">
        <f t="shared" si="6"/>
        <v>39191.78837544134</v>
      </c>
      <c r="V36" s="23">
        <f t="shared" si="7"/>
        <v>39191.81542752468</v>
      </c>
    </row>
    <row r="37" spans="1:22" ht="15" customHeight="1">
      <c r="A37" s="1">
        <v>33</v>
      </c>
      <c r="B37" s="37">
        <v>5</v>
      </c>
      <c r="C37" s="9" t="s">
        <v>59</v>
      </c>
      <c r="D37" s="9" t="s">
        <v>27</v>
      </c>
      <c r="E37" s="4">
        <v>57</v>
      </c>
      <c r="F37" s="18">
        <v>19.425</v>
      </c>
      <c r="G37" s="4" t="s">
        <v>23</v>
      </c>
      <c r="H37" s="15">
        <v>136</v>
      </c>
      <c r="I37" s="19">
        <v>12.225</v>
      </c>
      <c r="J37" s="11" t="s">
        <v>22</v>
      </c>
      <c r="K37" s="20">
        <f t="shared" si="8"/>
        <v>4.904206387476586</v>
      </c>
      <c r="L37" s="20">
        <f t="shared" si="0"/>
        <v>7.910010302381591</v>
      </c>
      <c r="M37" s="21">
        <v>10</v>
      </c>
      <c r="N37" s="21">
        <f t="shared" si="1"/>
        <v>0.4904206387476586</v>
      </c>
      <c r="O37" s="15">
        <v>55</v>
      </c>
      <c r="P37" s="22">
        <f t="shared" si="2"/>
        <v>100.375</v>
      </c>
      <c r="Q37" s="22">
        <f t="shared" si="3"/>
        <v>95.375</v>
      </c>
      <c r="R37" s="22">
        <f t="shared" si="4"/>
        <v>26.358333333333334</v>
      </c>
      <c r="S37" s="22">
        <f t="shared" si="5"/>
        <v>10.809166666666666</v>
      </c>
      <c r="T37" s="22">
        <v>10</v>
      </c>
      <c r="U37" s="23">
        <f t="shared" si="6"/>
        <v>39191.83586171796</v>
      </c>
      <c r="V37" s="23">
        <f t="shared" si="7"/>
        <v>39191.868616926295</v>
      </c>
    </row>
    <row r="38" spans="1:22" ht="15" customHeight="1">
      <c r="A38" s="1">
        <v>34</v>
      </c>
      <c r="B38" s="37">
        <v>10</v>
      </c>
      <c r="C38" s="9" t="s">
        <v>60</v>
      </c>
      <c r="D38" s="9" t="s">
        <v>27</v>
      </c>
      <c r="E38" s="4">
        <v>57</v>
      </c>
      <c r="F38" s="18">
        <v>16.95</v>
      </c>
      <c r="G38" s="4" t="s">
        <v>23</v>
      </c>
      <c r="H38" s="15">
        <v>136</v>
      </c>
      <c r="I38" s="19">
        <v>20.05</v>
      </c>
      <c r="J38" s="11" t="s">
        <v>22</v>
      </c>
      <c r="K38" s="20">
        <f t="shared" si="8"/>
        <v>4.908297937243471</v>
      </c>
      <c r="L38" s="20">
        <f t="shared" si="0"/>
        <v>7.916609576199147</v>
      </c>
      <c r="M38" s="21">
        <v>10</v>
      </c>
      <c r="N38" s="21">
        <f t="shared" si="1"/>
        <v>0.49082979372434715</v>
      </c>
      <c r="O38" s="1">
        <v>200</v>
      </c>
      <c r="P38" s="22">
        <f t="shared" si="2"/>
        <v>365</v>
      </c>
      <c r="Q38" s="22">
        <f t="shared" si="3"/>
        <v>360</v>
      </c>
      <c r="R38" s="22">
        <f t="shared" si="4"/>
        <v>37.42222222222222</v>
      </c>
      <c r="S38" s="22">
        <f t="shared" si="5"/>
        <v>40.8</v>
      </c>
      <c r="T38" s="22">
        <v>10</v>
      </c>
      <c r="U38" s="23">
        <f t="shared" si="6"/>
        <v>39191.8890681677</v>
      </c>
      <c r="V38" s="23">
        <f t="shared" si="7"/>
        <v>39191.9503335998</v>
      </c>
    </row>
    <row r="39" spans="1:22" ht="15" customHeight="1">
      <c r="A39" s="1">
        <v>35</v>
      </c>
      <c r="B39" s="37">
        <v>20</v>
      </c>
      <c r="C39" s="9" t="s">
        <v>61</v>
      </c>
      <c r="D39" s="9" t="s">
        <v>27</v>
      </c>
      <c r="E39" s="4">
        <v>57</v>
      </c>
      <c r="F39" s="18">
        <v>12</v>
      </c>
      <c r="G39" s="4" t="s">
        <v>23</v>
      </c>
      <c r="H39" s="15">
        <v>136</v>
      </c>
      <c r="I39" s="19">
        <v>35.7</v>
      </c>
      <c r="J39" s="11" t="s">
        <v>22</v>
      </c>
      <c r="K39" s="20">
        <f t="shared" si="8"/>
        <v>9.818860567376424</v>
      </c>
      <c r="L39" s="20">
        <f t="shared" si="0"/>
        <v>15.8368718828652</v>
      </c>
      <c r="M39" s="21">
        <v>10</v>
      </c>
      <c r="N39" s="21">
        <f t="shared" si="1"/>
        <v>0.9818860567376424</v>
      </c>
      <c r="O39" s="15">
        <v>825</v>
      </c>
      <c r="P39" s="22">
        <f t="shared" si="2"/>
        <v>1505.625</v>
      </c>
      <c r="Q39" s="22">
        <f t="shared" si="3"/>
        <v>1500.625</v>
      </c>
      <c r="R39" s="22">
        <f t="shared" si="4"/>
        <v>85.58194444444445</v>
      </c>
      <c r="S39" s="22">
        <f t="shared" si="5"/>
        <v>185.07083333333333</v>
      </c>
      <c r="T39" s="22">
        <v>10</v>
      </c>
      <c r="U39" s="23">
        <f t="shared" si="6"/>
        <v>39191.99124551883</v>
      </c>
      <c r="V39" s="23">
        <f t="shared" si="7"/>
        <v>39192.18614328118</v>
      </c>
    </row>
    <row r="40" spans="1:22" ht="15" customHeight="1">
      <c r="A40" s="1">
        <v>40</v>
      </c>
      <c r="B40" s="37">
        <v>20</v>
      </c>
      <c r="C40" s="9" t="s">
        <v>65</v>
      </c>
      <c r="D40" s="35" t="s">
        <v>98</v>
      </c>
      <c r="E40" s="4">
        <v>57</v>
      </c>
      <c r="F40" s="18">
        <v>20.91666666666666</v>
      </c>
      <c r="G40" s="4" t="s">
        <v>23</v>
      </c>
      <c r="H40" s="15">
        <v>136</v>
      </c>
      <c r="I40" s="19">
        <v>44.650000000000105</v>
      </c>
      <c r="J40" s="11" t="s">
        <v>22</v>
      </c>
      <c r="K40" s="20">
        <f t="shared" si="8"/>
        <v>10.154859731578142</v>
      </c>
      <c r="L40" s="20">
        <f t="shared" si="0"/>
        <v>16.378806018674425</v>
      </c>
      <c r="M40" s="21">
        <v>10</v>
      </c>
      <c r="N40" s="21">
        <f t="shared" si="1"/>
        <v>1.0154859731578143</v>
      </c>
      <c r="O40" s="15">
        <v>800</v>
      </c>
      <c r="P40" s="22">
        <f t="shared" si="2"/>
        <v>1460</v>
      </c>
      <c r="Q40" s="22">
        <f t="shared" si="3"/>
        <v>1455</v>
      </c>
      <c r="R40" s="22">
        <f t="shared" si="4"/>
        <v>0</v>
      </c>
      <c r="S40" s="22">
        <f t="shared" si="5"/>
        <v>179.9</v>
      </c>
      <c r="T40" s="22">
        <v>10</v>
      </c>
      <c r="U40" s="23">
        <f t="shared" si="6"/>
        <v>39192.228455196724</v>
      </c>
      <c r="V40" s="23">
        <f t="shared" si="7"/>
        <v>39192.36033019672</v>
      </c>
    </row>
    <row r="41" spans="1:22" ht="15" customHeight="1">
      <c r="A41" s="1">
        <v>39</v>
      </c>
      <c r="B41" s="37">
        <v>10</v>
      </c>
      <c r="C41" s="9" t="s">
        <v>64</v>
      </c>
      <c r="D41" s="35" t="s">
        <v>98</v>
      </c>
      <c r="E41" s="4">
        <v>57</v>
      </c>
      <c r="F41" s="18">
        <v>25.83333333333332</v>
      </c>
      <c r="G41" s="4" t="s">
        <v>23</v>
      </c>
      <c r="H41" s="15">
        <v>136</v>
      </c>
      <c r="I41" s="19">
        <v>28.8916666666667</v>
      </c>
      <c r="J41" s="11" t="s">
        <v>22</v>
      </c>
      <c r="K41" s="20">
        <f t="shared" si="8"/>
        <v>9.823088542234496</v>
      </c>
      <c r="L41" s="20">
        <f t="shared" si="0"/>
        <v>15.843691197152413</v>
      </c>
      <c r="M41" s="21">
        <v>10</v>
      </c>
      <c r="N41" s="21">
        <f t="shared" si="1"/>
        <v>0.9823088542234496</v>
      </c>
      <c r="O41" s="15">
        <v>160</v>
      </c>
      <c r="P41" s="22">
        <f t="shared" si="2"/>
        <v>292</v>
      </c>
      <c r="Q41" s="22">
        <f t="shared" si="3"/>
        <v>287</v>
      </c>
      <c r="R41" s="22">
        <f t="shared" si="4"/>
        <v>0</v>
      </c>
      <c r="S41" s="22">
        <f t="shared" si="5"/>
        <v>32.526666666666664</v>
      </c>
      <c r="T41" s="22">
        <v>10</v>
      </c>
      <c r="U41" s="23">
        <f t="shared" si="6"/>
        <v>39192.401259732316</v>
      </c>
      <c r="V41" s="23">
        <f t="shared" si="7"/>
        <v>39192.43079213973</v>
      </c>
    </row>
    <row r="42" spans="1:22" ht="15" customHeight="1">
      <c r="A42" s="1">
        <v>38</v>
      </c>
      <c r="B42" s="37">
        <v>5</v>
      </c>
      <c r="C42" s="9" t="s">
        <v>63</v>
      </c>
      <c r="D42" s="35" t="s">
        <v>98</v>
      </c>
      <c r="E42" s="4">
        <v>57</v>
      </c>
      <c r="F42" s="18">
        <v>28.29166666666666</v>
      </c>
      <c r="G42" s="4" t="s">
        <v>23</v>
      </c>
      <c r="H42" s="15">
        <v>136</v>
      </c>
      <c r="I42" s="19">
        <v>21.0125</v>
      </c>
      <c r="J42" s="11" t="s">
        <v>22</v>
      </c>
      <c r="K42" s="20">
        <f t="shared" si="8"/>
        <v>4.910385931069797</v>
      </c>
      <c r="L42" s="20">
        <f t="shared" si="0"/>
        <v>7.919977308177092</v>
      </c>
      <c r="M42" s="21">
        <v>10</v>
      </c>
      <c r="N42" s="21">
        <f t="shared" si="1"/>
        <v>0.4910385931069797</v>
      </c>
      <c r="O42" s="15">
        <v>75</v>
      </c>
      <c r="P42" s="22">
        <f t="shared" si="2"/>
        <v>136.875</v>
      </c>
      <c r="Q42" s="22">
        <f t="shared" si="3"/>
        <v>131.875</v>
      </c>
      <c r="R42" s="22">
        <f t="shared" si="4"/>
        <v>0</v>
      </c>
      <c r="S42" s="22">
        <f t="shared" si="5"/>
        <v>14.945833333333331</v>
      </c>
      <c r="T42" s="22">
        <v>10</v>
      </c>
      <c r="U42" s="23">
        <f t="shared" si="6"/>
        <v>39192.451252081104</v>
      </c>
      <c r="V42" s="23">
        <f t="shared" si="7"/>
        <v>39192.46857557647</v>
      </c>
    </row>
    <row r="43" spans="1:22" ht="15" customHeight="1">
      <c r="A43" s="1">
        <v>37</v>
      </c>
      <c r="B43" s="37">
        <v>0</v>
      </c>
      <c r="C43" s="9" t="s">
        <v>62</v>
      </c>
      <c r="D43" s="35" t="s">
        <v>98</v>
      </c>
      <c r="E43" s="4">
        <v>57</v>
      </c>
      <c r="F43" s="18">
        <v>30.75</v>
      </c>
      <c r="G43" s="4" t="s">
        <v>23</v>
      </c>
      <c r="H43" s="15">
        <v>136</v>
      </c>
      <c r="I43" s="19">
        <v>13.1333333333333</v>
      </c>
      <c r="J43" s="11" t="s">
        <v>22</v>
      </c>
      <c r="K43" s="20">
        <f t="shared" si="8"/>
        <v>4.906277027400669</v>
      </c>
      <c r="L43" s="20">
        <f t="shared" si="0"/>
        <v>7.913350044194627</v>
      </c>
      <c r="M43" s="21">
        <v>10</v>
      </c>
      <c r="N43" s="21">
        <f t="shared" si="1"/>
        <v>0.49062770274006684</v>
      </c>
      <c r="O43" s="15">
        <v>30</v>
      </c>
      <c r="P43" s="22">
        <f t="shared" si="2"/>
        <v>54.75</v>
      </c>
      <c r="Q43" s="22">
        <f t="shared" si="3"/>
        <v>49.75</v>
      </c>
      <c r="R43" s="22">
        <f t="shared" si="4"/>
        <v>0</v>
      </c>
      <c r="S43" s="22">
        <f t="shared" si="5"/>
        <v>5.638333333333334</v>
      </c>
      <c r="T43" s="22">
        <v>10</v>
      </c>
      <c r="U43" s="23">
        <f t="shared" si="6"/>
        <v>39192.48901839742</v>
      </c>
      <c r="V43" s="23">
        <f t="shared" si="7"/>
        <v>39192.499878351126</v>
      </c>
    </row>
    <row r="44" spans="1:22" ht="15" customHeight="1">
      <c r="A44" s="1">
        <v>36</v>
      </c>
      <c r="B44" s="37">
        <v>-2.5</v>
      </c>
      <c r="C44" s="9" t="s">
        <v>131</v>
      </c>
      <c r="D44" s="35" t="s">
        <v>98</v>
      </c>
      <c r="E44" s="4">
        <v>57</v>
      </c>
      <c r="F44" s="18">
        <v>32.01</v>
      </c>
      <c r="G44" s="4" t="s">
        <v>23</v>
      </c>
      <c r="H44" s="15">
        <v>136</v>
      </c>
      <c r="I44" s="19">
        <v>9.2</v>
      </c>
      <c r="J44" s="11" t="s">
        <v>22</v>
      </c>
      <c r="K44" s="20">
        <f t="shared" si="8"/>
        <v>2.4693373444809907</v>
      </c>
      <c r="L44" s="20">
        <f t="shared" si="0"/>
        <v>3.982802168517727</v>
      </c>
      <c r="M44" s="21">
        <v>10</v>
      </c>
      <c r="N44" s="21">
        <f t="shared" si="1"/>
        <v>0.24693373444809907</v>
      </c>
      <c r="O44" s="15">
        <v>30</v>
      </c>
      <c r="P44" s="22">
        <f t="shared" si="2"/>
        <v>54.75</v>
      </c>
      <c r="Q44" s="22">
        <f t="shared" si="3"/>
        <v>49.75</v>
      </c>
      <c r="R44" s="22">
        <f t="shared" si="4"/>
        <v>0</v>
      </c>
      <c r="S44" s="22">
        <f t="shared" si="5"/>
        <v>5.638333333333334</v>
      </c>
      <c r="T44" s="22">
        <v>10</v>
      </c>
      <c r="U44" s="23">
        <f t="shared" si="6"/>
        <v>39192.510167256725</v>
      </c>
      <c r="V44" s="23">
        <f t="shared" si="7"/>
        <v>39192.52102721043</v>
      </c>
    </row>
    <row r="45" spans="1:22" ht="15" customHeight="1">
      <c r="A45" s="1">
        <v>41</v>
      </c>
      <c r="B45" s="37">
        <v>0</v>
      </c>
      <c r="C45" s="9" t="s">
        <v>66</v>
      </c>
      <c r="D45" s="35" t="s">
        <v>98</v>
      </c>
      <c r="E45" s="4">
        <v>57</v>
      </c>
      <c r="F45" s="18">
        <v>39.6</v>
      </c>
      <c r="G45" s="4" t="s">
        <v>23</v>
      </c>
      <c r="H45" s="15">
        <v>136</v>
      </c>
      <c r="I45" s="19">
        <v>21.8666666666666</v>
      </c>
      <c r="J45" s="11" t="s">
        <v>22</v>
      </c>
      <c r="K45" s="20">
        <f t="shared" si="8"/>
        <v>10.192406444767876</v>
      </c>
      <c r="L45" s="20">
        <f t="shared" si="0"/>
        <v>16.439365233496574</v>
      </c>
      <c r="M45" s="21">
        <v>10</v>
      </c>
      <c r="N45" s="21">
        <f t="shared" si="1"/>
        <v>1.0192406444767876</v>
      </c>
      <c r="O45" s="15">
        <v>30</v>
      </c>
      <c r="P45" s="22">
        <f t="shared" si="2"/>
        <v>54.75</v>
      </c>
      <c r="Q45" s="22">
        <f t="shared" si="3"/>
        <v>49.75</v>
      </c>
      <c r="R45" s="22">
        <f t="shared" si="4"/>
        <v>0</v>
      </c>
      <c r="S45" s="22">
        <f t="shared" si="5"/>
        <v>5.638333333333334</v>
      </c>
      <c r="T45" s="22">
        <v>10</v>
      </c>
      <c r="U45" s="23">
        <f t="shared" si="6"/>
        <v>39192.56349557062</v>
      </c>
      <c r="V45" s="23">
        <f t="shared" si="7"/>
        <v>39192.574355524324</v>
      </c>
    </row>
    <row r="46" spans="1:22" ht="15" customHeight="1">
      <c r="A46" s="1">
        <v>42</v>
      </c>
      <c r="B46" s="37">
        <v>5</v>
      </c>
      <c r="C46" s="9" t="s">
        <v>67</v>
      </c>
      <c r="D46" s="35" t="s">
        <v>98</v>
      </c>
      <c r="E46" s="4">
        <v>57</v>
      </c>
      <c r="F46" s="18">
        <v>37.15833333333334</v>
      </c>
      <c r="G46" s="4" t="s">
        <v>23</v>
      </c>
      <c r="H46" s="15">
        <v>136</v>
      </c>
      <c r="I46" s="19">
        <v>29.79999999999994</v>
      </c>
      <c r="J46" s="11" t="s">
        <v>22</v>
      </c>
      <c r="K46" s="20">
        <f t="shared" si="8"/>
        <v>4.908205032855997</v>
      </c>
      <c r="L46" s="20">
        <f t="shared" si="0"/>
        <v>7.916459730412898</v>
      </c>
      <c r="M46" s="21">
        <v>10</v>
      </c>
      <c r="N46" s="21">
        <f t="shared" si="1"/>
        <v>0.4908205032855997</v>
      </c>
      <c r="O46" s="15">
        <v>80</v>
      </c>
      <c r="P46" s="22">
        <f t="shared" si="2"/>
        <v>146</v>
      </c>
      <c r="Q46" s="22">
        <f t="shared" si="3"/>
        <v>141</v>
      </c>
      <c r="R46" s="22">
        <f t="shared" si="4"/>
        <v>0</v>
      </c>
      <c r="S46" s="22">
        <f t="shared" si="5"/>
        <v>15.98</v>
      </c>
      <c r="T46" s="22">
        <v>10</v>
      </c>
      <c r="U46" s="23">
        <f t="shared" si="6"/>
        <v>39192.59480637863</v>
      </c>
      <c r="V46" s="23">
        <f t="shared" si="7"/>
        <v>39192.6128480453</v>
      </c>
    </row>
    <row r="47" spans="1:22" ht="15" customHeight="1">
      <c r="A47" s="1">
        <v>43</v>
      </c>
      <c r="B47" s="37">
        <v>10</v>
      </c>
      <c r="C47" s="9" t="s">
        <v>68</v>
      </c>
      <c r="D47" s="35" t="s">
        <v>98</v>
      </c>
      <c r="E47" s="4">
        <v>57</v>
      </c>
      <c r="F47" s="18">
        <v>34.71666666666668</v>
      </c>
      <c r="G47" s="4" t="s">
        <v>23</v>
      </c>
      <c r="H47" s="15">
        <v>136</v>
      </c>
      <c r="I47" s="19">
        <v>37.73333333333328</v>
      </c>
      <c r="J47" s="11" t="s">
        <v>22</v>
      </c>
      <c r="K47" s="20">
        <f t="shared" si="8"/>
        <v>4.9123307716165625</v>
      </c>
      <c r="L47" s="20">
        <f t="shared" si="0"/>
        <v>7.923114147768649</v>
      </c>
      <c r="M47" s="21">
        <v>10</v>
      </c>
      <c r="N47" s="21">
        <f t="shared" si="1"/>
        <v>0.49123307716165626</v>
      </c>
      <c r="O47" s="15">
        <v>300</v>
      </c>
      <c r="P47" s="22">
        <f t="shared" si="2"/>
        <v>547.5</v>
      </c>
      <c r="Q47" s="22">
        <f t="shared" si="3"/>
        <v>542.5</v>
      </c>
      <c r="R47" s="22">
        <f t="shared" si="4"/>
        <v>0</v>
      </c>
      <c r="S47" s="22">
        <f t="shared" si="5"/>
        <v>61.48333333333333</v>
      </c>
      <c r="T47" s="22">
        <v>10</v>
      </c>
      <c r="U47" s="23">
        <f t="shared" si="6"/>
        <v>39192.63331609018</v>
      </c>
      <c r="V47" s="23">
        <f t="shared" si="7"/>
        <v>39192.68295729388</v>
      </c>
    </row>
    <row r="48" spans="1:22" ht="15" customHeight="1">
      <c r="A48" s="1">
        <v>44</v>
      </c>
      <c r="B48" s="37">
        <v>20</v>
      </c>
      <c r="C48" s="9" t="s">
        <v>69</v>
      </c>
      <c r="D48" s="35" t="s">
        <v>98</v>
      </c>
      <c r="E48" s="4">
        <v>57</v>
      </c>
      <c r="F48" s="18">
        <v>29.833333333333343</v>
      </c>
      <c r="G48" s="4" t="s">
        <v>23</v>
      </c>
      <c r="H48" s="15">
        <v>136</v>
      </c>
      <c r="I48" s="19">
        <v>53.6</v>
      </c>
      <c r="J48" s="11" t="s">
        <v>22</v>
      </c>
      <c r="K48" s="20">
        <f t="shared" si="8"/>
        <v>9.827028656928407</v>
      </c>
      <c r="L48" s="20">
        <f t="shared" si="0"/>
        <v>15.850046220852269</v>
      </c>
      <c r="M48" s="21">
        <v>10</v>
      </c>
      <c r="N48" s="21">
        <f t="shared" si="1"/>
        <v>0.9827028656928407</v>
      </c>
      <c r="O48" s="15">
        <v>900</v>
      </c>
      <c r="P48" s="22">
        <f t="shared" si="2"/>
        <v>1642.5</v>
      </c>
      <c r="Q48" s="22">
        <f t="shared" si="3"/>
        <v>1637.5</v>
      </c>
      <c r="R48" s="22">
        <f t="shared" si="4"/>
        <v>0</v>
      </c>
      <c r="S48" s="22">
        <f t="shared" si="5"/>
        <v>200.58333333333334</v>
      </c>
      <c r="T48" s="22">
        <v>10</v>
      </c>
      <c r="U48" s="23">
        <f t="shared" si="6"/>
        <v>39192.72390324662</v>
      </c>
      <c r="V48" s="23">
        <f t="shared" si="7"/>
        <v>39192.870141672545</v>
      </c>
    </row>
    <row r="49" spans="1:22" ht="15" customHeight="1">
      <c r="A49" s="1">
        <v>48</v>
      </c>
      <c r="B49" s="37">
        <v>20</v>
      </c>
      <c r="C49" s="9" t="s">
        <v>99</v>
      </c>
      <c r="D49" s="35" t="s">
        <v>98</v>
      </c>
      <c r="E49" s="4">
        <v>57</v>
      </c>
      <c r="F49" s="18">
        <v>38.75</v>
      </c>
      <c r="G49" s="4" t="s">
        <v>23</v>
      </c>
      <c r="H49" s="24">
        <v>137</v>
      </c>
      <c r="I49" s="19">
        <v>2.55</v>
      </c>
      <c r="J49" s="11" t="s">
        <v>22</v>
      </c>
      <c r="K49" s="20">
        <f t="shared" si="8"/>
        <v>10.136258394951044</v>
      </c>
      <c r="L49" s="20">
        <f t="shared" si="0"/>
        <v>16.348803862824266</v>
      </c>
      <c r="M49" s="21">
        <v>10</v>
      </c>
      <c r="N49" s="21">
        <f t="shared" si="1"/>
        <v>1.0136258394951043</v>
      </c>
      <c r="O49" s="15">
        <v>775</v>
      </c>
      <c r="P49" s="22">
        <f t="shared" si="2"/>
        <v>1414.375</v>
      </c>
      <c r="Q49" s="22">
        <f t="shared" si="3"/>
        <v>1409.375</v>
      </c>
      <c r="R49" s="22">
        <f t="shared" si="4"/>
        <v>0</v>
      </c>
      <c r="S49" s="22">
        <f t="shared" si="5"/>
        <v>174.72916666666666</v>
      </c>
      <c r="T49" s="22">
        <v>10</v>
      </c>
      <c r="U49" s="23">
        <f t="shared" si="6"/>
        <v>39192.912376082524</v>
      </c>
      <c r="V49" s="23">
        <f t="shared" si="7"/>
        <v>39193.04066022604</v>
      </c>
    </row>
    <row r="50" spans="1:22" ht="15" customHeight="1">
      <c r="A50" s="1">
        <v>47</v>
      </c>
      <c r="B50" s="37">
        <v>10</v>
      </c>
      <c r="C50" s="9" t="s">
        <v>72</v>
      </c>
      <c r="D50" s="35" t="s">
        <v>98</v>
      </c>
      <c r="E50" s="4">
        <v>57</v>
      </c>
      <c r="F50" s="18">
        <v>43.6</v>
      </c>
      <c r="G50" s="4" t="s">
        <v>23</v>
      </c>
      <c r="H50" s="24">
        <v>136</v>
      </c>
      <c r="I50" s="19">
        <v>46.575</v>
      </c>
      <c r="J50" s="11" t="s">
        <v>22</v>
      </c>
      <c r="K50" s="20">
        <f t="shared" si="8"/>
        <v>9.830676598784786</v>
      </c>
      <c r="L50" s="20">
        <f t="shared" si="0"/>
        <v>15.855929998039977</v>
      </c>
      <c r="M50" s="21">
        <v>10</v>
      </c>
      <c r="N50" s="21">
        <f t="shared" si="1"/>
        <v>0.9830676598784786</v>
      </c>
      <c r="O50" s="15">
        <v>310</v>
      </c>
      <c r="P50" s="22">
        <f t="shared" si="2"/>
        <v>565.75</v>
      </c>
      <c r="Q50" s="22">
        <f t="shared" si="3"/>
        <v>560.75</v>
      </c>
      <c r="R50" s="22">
        <f t="shared" si="4"/>
        <v>0</v>
      </c>
      <c r="S50" s="22">
        <f t="shared" si="5"/>
        <v>63.55166666666666</v>
      </c>
      <c r="T50" s="22">
        <v>10</v>
      </c>
      <c r="U50" s="23">
        <f t="shared" si="6"/>
        <v>39193.08162137854</v>
      </c>
      <c r="V50" s="23">
        <f t="shared" si="7"/>
        <v>39193.132698924834</v>
      </c>
    </row>
    <row r="51" spans="1:22" ht="15" customHeight="1">
      <c r="A51" s="1">
        <v>46</v>
      </c>
      <c r="B51" s="37">
        <v>50</v>
      </c>
      <c r="C51" s="9" t="s">
        <v>71</v>
      </c>
      <c r="D51" s="35" t="s">
        <v>98</v>
      </c>
      <c r="E51" s="4">
        <v>57</v>
      </c>
      <c r="F51" s="18">
        <v>46.025</v>
      </c>
      <c r="G51" s="4" t="s">
        <v>23</v>
      </c>
      <c r="H51" s="15">
        <v>136</v>
      </c>
      <c r="I51" s="19">
        <v>38.5875</v>
      </c>
      <c r="J51" s="11" t="s">
        <v>22</v>
      </c>
      <c r="K51" s="20">
        <f t="shared" si="8"/>
        <v>4.914130309049151</v>
      </c>
      <c r="L51" s="20">
        <f t="shared" si="0"/>
        <v>7.926016627498631</v>
      </c>
      <c r="M51" s="21">
        <v>10</v>
      </c>
      <c r="N51" s="21">
        <f t="shared" si="1"/>
        <v>0.49141303090491506</v>
      </c>
      <c r="O51" s="15">
        <v>75</v>
      </c>
      <c r="P51" s="22">
        <f t="shared" si="2"/>
        <v>136.875</v>
      </c>
      <c r="Q51" s="22">
        <f t="shared" si="3"/>
        <v>131.875</v>
      </c>
      <c r="R51" s="22">
        <f t="shared" si="4"/>
        <v>0</v>
      </c>
      <c r="S51" s="22">
        <f t="shared" si="5"/>
        <v>14.945833333333331</v>
      </c>
      <c r="T51" s="22">
        <v>10</v>
      </c>
      <c r="U51" s="23">
        <f t="shared" si="6"/>
        <v>39193.153174467785</v>
      </c>
      <c r="V51" s="23">
        <f t="shared" si="7"/>
        <v>39193.170497963154</v>
      </c>
    </row>
    <row r="52" spans="1:22" ht="15" customHeight="1">
      <c r="A52" s="1">
        <v>45</v>
      </c>
      <c r="B52" s="37">
        <v>0</v>
      </c>
      <c r="C52" s="9" t="s">
        <v>70</v>
      </c>
      <c r="D52" s="35" t="s">
        <v>98</v>
      </c>
      <c r="E52" s="4">
        <v>57</v>
      </c>
      <c r="F52" s="18">
        <v>48.45</v>
      </c>
      <c r="G52" s="4" t="s">
        <v>23</v>
      </c>
      <c r="H52" s="15">
        <v>136</v>
      </c>
      <c r="I52" s="19">
        <v>30.6</v>
      </c>
      <c r="J52" s="11" t="s">
        <v>22</v>
      </c>
      <c r="K52" s="20">
        <f t="shared" si="8"/>
        <v>4.909988256795648</v>
      </c>
      <c r="L52" s="20">
        <f t="shared" si="0"/>
        <v>7.919335898057497</v>
      </c>
      <c r="M52" s="21">
        <v>10</v>
      </c>
      <c r="N52" s="21">
        <f t="shared" si="1"/>
        <v>0.4909988256795648</v>
      </c>
      <c r="O52" s="15">
        <v>30</v>
      </c>
      <c r="P52" s="22">
        <f t="shared" si="2"/>
        <v>54.75</v>
      </c>
      <c r="Q52" s="22">
        <f t="shared" si="3"/>
        <v>49.75</v>
      </c>
      <c r="R52" s="22">
        <f t="shared" si="4"/>
        <v>0</v>
      </c>
      <c r="S52" s="22">
        <f t="shared" si="5"/>
        <v>5.638333333333334</v>
      </c>
      <c r="T52" s="22">
        <v>10</v>
      </c>
      <c r="U52" s="23">
        <f t="shared" si="6"/>
        <v>39193.190956247556</v>
      </c>
      <c r="V52" s="23">
        <f t="shared" si="7"/>
        <v>39193.20181620126</v>
      </c>
    </row>
    <row r="53" spans="1:22" ht="15" customHeight="1">
      <c r="A53" s="1">
        <v>49</v>
      </c>
      <c r="B53" s="37">
        <v>0</v>
      </c>
      <c r="C53" s="9" t="s">
        <v>73</v>
      </c>
      <c r="D53" s="9" t="s">
        <v>27</v>
      </c>
      <c r="E53" s="4">
        <v>57</v>
      </c>
      <c r="F53" s="18">
        <v>57.3</v>
      </c>
      <c r="G53" s="4" t="s">
        <v>23</v>
      </c>
      <c r="H53" s="15">
        <v>136</v>
      </c>
      <c r="I53" s="19">
        <v>39.3333333333333</v>
      </c>
      <c r="J53" s="11" t="s">
        <v>22</v>
      </c>
      <c r="K53" s="20">
        <f t="shared" si="8"/>
        <v>10.004130283266138</v>
      </c>
      <c r="L53" s="20">
        <f t="shared" si="0"/>
        <v>16.135694005267965</v>
      </c>
      <c r="M53" s="21">
        <v>10</v>
      </c>
      <c r="N53" s="21">
        <f t="shared" si="1"/>
        <v>1.0004130283266137</v>
      </c>
      <c r="O53" s="15">
        <v>51</v>
      </c>
      <c r="P53" s="22">
        <f t="shared" si="2"/>
        <v>93.075</v>
      </c>
      <c r="Q53" s="22">
        <f t="shared" si="3"/>
        <v>88.075</v>
      </c>
      <c r="R53" s="22">
        <f t="shared" si="4"/>
        <v>25.871666666666666</v>
      </c>
      <c r="S53" s="22">
        <f t="shared" si="5"/>
        <v>9.981833333333334</v>
      </c>
      <c r="T53" s="22">
        <v>10</v>
      </c>
      <c r="U53" s="23">
        <f t="shared" si="6"/>
        <v>39193.24350007744</v>
      </c>
      <c r="V53" s="23">
        <f t="shared" si="7"/>
        <v>39193.275342785775</v>
      </c>
    </row>
    <row r="54" spans="1:22" ht="15" customHeight="1">
      <c r="A54" s="1">
        <v>51</v>
      </c>
      <c r="B54" s="37">
        <v>5</v>
      </c>
      <c r="C54" s="9" t="s">
        <v>74</v>
      </c>
      <c r="D54" s="9" t="s">
        <v>27</v>
      </c>
      <c r="E54" s="4">
        <v>57</v>
      </c>
      <c r="F54" s="18">
        <v>54.89166666666666</v>
      </c>
      <c r="G54" s="4" t="s">
        <v>23</v>
      </c>
      <c r="H54" s="15">
        <v>136</v>
      </c>
      <c r="I54" s="19">
        <v>47.375</v>
      </c>
      <c r="J54" s="11" t="s">
        <v>22</v>
      </c>
      <c r="K54" s="20">
        <f t="shared" si="8"/>
        <v>4.91162458167705</v>
      </c>
      <c r="L54" s="20">
        <f t="shared" si="0"/>
        <v>7.921975131737178</v>
      </c>
      <c r="M54" s="21">
        <v>10</v>
      </c>
      <c r="N54" s="21">
        <f t="shared" si="1"/>
        <v>0.49116245816770504</v>
      </c>
      <c r="O54" s="15">
        <v>70</v>
      </c>
      <c r="P54" s="22">
        <f t="shared" si="2"/>
        <v>127.75</v>
      </c>
      <c r="Q54" s="22">
        <f t="shared" si="3"/>
        <v>122.75</v>
      </c>
      <c r="R54" s="22">
        <f t="shared" si="4"/>
        <v>28.183333333333334</v>
      </c>
      <c r="S54" s="22">
        <f t="shared" si="5"/>
        <v>13.911666666666667</v>
      </c>
      <c r="T54" s="22">
        <v>10</v>
      </c>
      <c r="U54" s="23">
        <f>V53+N54/24</f>
        <v>39193.2958078882</v>
      </c>
      <c r="V54" s="23">
        <f>U54+(R54+S54+T54)/(24*60)</f>
        <v>39193.33198497153</v>
      </c>
    </row>
    <row r="55" spans="1:22" ht="24.75" customHeight="1">
      <c r="A55" s="1">
        <v>65</v>
      </c>
      <c r="B55" s="37">
        <v>10</v>
      </c>
      <c r="C55" s="9" t="s">
        <v>132</v>
      </c>
      <c r="D55" s="9" t="s">
        <v>27</v>
      </c>
      <c r="E55" s="4">
        <v>57</v>
      </c>
      <c r="F55" s="18">
        <v>52.48333333333332</v>
      </c>
      <c r="G55" s="4" t="s">
        <v>23</v>
      </c>
      <c r="H55" s="15">
        <v>136</v>
      </c>
      <c r="I55" s="19">
        <v>55.416666666666714</v>
      </c>
      <c r="J55" s="11" t="s">
        <v>22</v>
      </c>
      <c r="K55" s="20">
        <f t="shared" si="8"/>
        <v>4.915782422416707</v>
      </c>
      <c r="L55" s="20">
        <f t="shared" si="0"/>
        <v>7.92868132647856</v>
      </c>
      <c r="M55" s="21">
        <v>10</v>
      </c>
      <c r="N55" s="21">
        <f t="shared" si="1"/>
        <v>0.4915782422416707</v>
      </c>
      <c r="O55" s="15">
        <v>247</v>
      </c>
      <c r="P55" s="22">
        <f t="shared" si="2"/>
        <v>450.775</v>
      </c>
      <c r="Q55" s="22">
        <f t="shared" si="3"/>
        <v>445.775</v>
      </c>
      <c r="R55" s="22">
        <f t="shared" si="4"/>
        <v>41.04383333333333</v>
      </c>
      <c r="S55" s="22">
        <f t="shared" si="5"/>
        <v>50.52116666666666</v>
      </c>
      <c r="T55" s="22">
        <v>10</v>
      </c>
      <c r="U55" s="23">
        <f>V54+N55/24</f>
        <v>39193.35246739829</v>
      </c>
      <c r="V55" s="23">
        <f>U55+(R55+S55+T55)/(24*60)</f>
        <v>39193.42299864829</v>
      </c>
    </row>
    <row r="56" spans="1:22" ht="15" customHeight="1">
      <c r="A56" s="1">
        <v>53</v>
      </c>
      <c r="B56" s="37">
        <v>20</v>
      </c>
      <c r="C56" s="9" t="s">
        <v>75</v>
      </c>
      <c r="D56" s="9" t="s">
        <v>27</v>
      </c>
      <c r="E56" s="4">
        <v>57</v>
      </c>
      <c r="F56" s="18">
        <v>47.66666666666666</v>
      </c>
      <c r="G56" s="4" t="s">
        <v>23</v>
      </c>
      <c r="H56" s="15">
        <v>137</v>
      </c>
      <c r="I56" s="19">
        <v>11.5000000000001</v>
      </c>
      <c r="J56" s="11" t="s">
        <v>22</v>
      </c>
      <c r="K56" s="20">
        <f t="shared" si="8"/>
        <v>9.834028118660946</v>
      </c>
      <c r="L56" s="20">
        <f t="shared" si="0"/>
        <v>15.86133567525959</v>
      </c>
      <c r="M56" s="21">
        <v>10</v>
      </c>
      <c r="N56" s="21">
        <f t="shared" si="1"/>
        <v>0.9834028118660946</v>
      </c>
      <c r="O56" s="15">
        <v>150</v>
      </c>
      <c r="P56" s="22">
        <f t="shared" si="2"/>
        <v>273.75</v>
      </c>
      <c r="Q56" s="22">
        <f t="shared" si="3"/>
        <v>268.75</v>
      </c>
      <c r="R56" s="22">
        <f t="shared" si="4"/>
        <v>33.56944444444444</v>
      </c>
      <c r="S56" s="22">
        <f t="shared" si="5"/>
        <v>30.458333333333336</v>
      </c>
      <c r="T56" s="22">
        <v>10</v>
      </c>
      <c r="U56" s="23">
        <f aca="true" t="shared" si="9" ref="U56:U69">V55+N56/24</f>
        <v>39193.46397376545</v>
      </c>
      <c r="V56" s="23">
        <f aca="true" t="shared" si="10" ref="V56:V69">U56+(R56+S56+T56)/(24*60)</f>
        <v>39193.51538194446</v>
      </c>
    </row>
    <row r="57" spans="1:22" ht="24" customHeight="1">
      <c r="A57" s="1">
        <v>62</v>
      </c>
      <c r="B57" s="37">
        <v>20</v>
      </c>
      <c r="C57" s="9" t="s">
        <v>115</v>
      </c>
      <c r="D57" s="9" t="s">
        <v>27</v>
      </c>
      <c r="E57" s="25">
        <v>57</v>
      </c>
      <c r="F57" s="18">
        <v>56.583333333333506</v>
      </c>
      <c r="G57" s="4" t="s">
        <v>23</v>
      </c>
      <c r="H57" s="15">
        <v>137</v>
      </c>
      <c r="I57" s="19">
        <v>20.45</v>
      </c>
      <c r="J57" s="11" t="s">
        <v>22</v>
      </c>
      <c r="K57" s="20">
        <f t="shared" si="8"/>
        <v>10.117713435410835</v>
      </c>
      <c r="L57" s="20">
        <f>K57/0.62</f>
        <v>16.31889263775941</v>
      </c>
      <c r="M57" s="21">
        <v>10</v>
      </c>
      <c r="N57" s="21">
        <f aca="true" t="shared" si="11" ref="N57:N64">K57/M57</f>
        <v>1.0117713435410836</v>
      </c>
      <c r="O57" s="15">
        <v>88</v>
      </c>
      <c r="P57" s="22">
        <f>1.825*O57</f>
        <v>160.6</v>
      </c>
      <c r="Q57" s="22">
        <f>P57-5</f>
        <v>155.6</v>
      </c>
      <c r="R57" s="22">
        <f>IF(LEFT($D57,3)="ctd",IF($Q57&lt;200,($Q57/30+$Q57/30+20),(IF($Q57&gt;200,(200/30+($Q57-200)/45+$Q57/50+20),1.4))),0)</f>
        <v>30.373333333333335</v>
      </c>
      <c r="S57" s="22">
        <f>IF(RIGHT($D57,3)="bon",IF($Q57&lt;800,($Q57/30*1.7*2),(IF($Q57&gt;200,($Q57/30*1.7*2+15),1.4))),0)</f>
        <v>17.634666666666664</v>
      </c>
      <c r="T57" s="22">
        <v>10</v>
      </c>
      <c r="U57" s="23">
        <f t="shared" si="9"/>
        <v>39193.55753908378</v>
      </c>
      <c r="V57" s="23">
        <f t="shared" si="10"/>
        <v>39193.59782241711</v>
      </c>
    </row>
    <row r="58" spans="1:22" ht="15" customHeight="1">
      <c r="A58" s="1">
        <v>63</v>
      </c>
      <c r="B58" s="37">
        <v>3</v>
      </c>
      <c r="C58" s="9" t="s">
        <v>116</v>
      </c>
      <c r="D58" s="9" t="s">
        <v>27</v>
      </c>
      <c r="E58" s="25">
        <v>57</v>
      </c>
      <c r="F58" s="18">
        <v>55.216666666666775</v>
      </c>
      <c r="G58" s="4" t="s">
        <v>23</v>
      </c>
      <c r="H58" s="15">
        <v>137</v>
      </c>
      <c r="I58" s="19">
        <v>12.1055555555556</v>
      </c>
      <c r="J58" s="11" t="s">
        <v>22</v>
      </c>
      <c r="K58" s="20">
        <f t="shared" si="8"/>
        <v>4.6463228985802605</v>
      </c>
      <c r="L58" s="20">
        <f t="shared" si="0"/>
        <v>7.494069191258485</v>
      </c>
      <c r="M58" s="21">
        <v>10</v>
      </c>
      <c r="N58" s="21">
        <f t="shared" si="11"/>
        <v>0.46463228985802607</v>
      </c>
      <c r="O58" s="15">
        <v>205</v>
      </c>
      <c r="P58" s="22">
        <f t="shared" si="2"/>
        <v>374.125</v>
      </c>
      <c r="Q58" s="22">
        <f t="shared" si="3"/>
        <v>369.125</v>
      </c>
      <c r="R58" s="22">
        <f t="shared" si="4"/>
        <v>37.807500000000005</v>
      </c>
      <c r="S58" s="22">
        <f t="shared" si="5"/>
        <v>41.83416666666667</v>
      </c>
      <c r="T58" s="22">
        <v>10</v>
      </c>
      <c r="U58" s="23">
        <f t="shared" si="9"/>
        <v>39193.617182095855</v>
      </c>
      <c r="V58" s="23">
        <f t="shared" si="10"/>
        <v>39193.67943325326</v>
      </c>
    </row>
    <row r="59" spans="1:22" ht="15" customHeight="1">
      <c r="A59" s="1">
        <v>64</v>
      </c>
      <c r="B59" s="37">
        <v>3</v>
      </c>
      <c r="C59" s="9" t="s">
        <v>113</v>
      </c>
      <c r="D59" s="9" t="s">
        <v>27</v>
      </c>
      <c r="E59" s="25">
        <v>57</v>
      </c>
      <c r="F59" s="18">
        <v>53.850000000000044</v>
      </c>
      <c r="G59" s="4" t="s">
        <v>23</v>
      </c>
      <c r="H59" s="15">
        <v>137</v>
      </c>
      <c r="I59" s="19">
        <v>3.7611111111111</v>
      </c>
      <c r="J59" s="11" t="s">
        <v>22</v>
      </c>
      <c r="K59" s="20">
        <f t="shared" si="8"/>
        <v>4.6490088715035975</v>
      </c>
      <c r="L59" s="20">
        <f t="shared" si="0"/>
        <v>7.498401405650964</v>
      </c>
      <c r="M59" s="21">
        <v>10</v>
      </c>
      <c r="N59" s="21">
        <f t="shared" si="11"/>
        <v>0.46490088715035977</v>
      </c>
      <c r="O59" s="15">
        <v>205</v>
      </c>
      <c r="P59" s="22">
        <f t="shared" si="2"/>
        <v>374.125</v>
      </c>
      <c r="Q59" s="22">
        <f t="shared" si="3"/>
        <v>369.125</v>
      </c>
      <c r="R59" s="22">
        <f t="shared" si="4"/>
        <v>37.807500000000005</v>
      </c>
      <c r="S59" s="22">
        <f t="shared" si="5"/>
        <v>41.83416666666667</v>
      </c>
      <c r="T59" s="22">
        <v>10</v>
      </c>
      <c r="U59" s="23">
        <f t="shared" si="9"/>
        <v>39193.69880412356</v>
      </c>
      <c r="V59" s="23">
        <f t="shared" si="10"/>
        <v>39193.761055280964</v>
      </c>
    </row>
    <row r="60" spans="1:22" ht="15" customHeight="1">
      <c r="A60" s="1">
        <v>66</v>
      </c>
      <c r="B60" s="37">
        <v>1</v>
      </c>
      <c r="C60" s="9" t="s">
        <v>112</v>
      </c>
      <c r="D60" s="9" t="s">
        <v>27</v>
      </c>
      <c r="E60" s="25">
        <v>57</v>
      </c>
      <c r="F60" s="18">
        <v>51.5</v>
      </c>
      <c r="G60" s="4" t="s">
        <v>23</v>
      </c>
      <c r="H60" s="15">
        <v>136</v>
      </c>
      <c r="I60" s="19">
        <v>50</v>
      </c>
      <c r="J60" s="11" t="s">
        <v>22</v>
      </c>
      <c r="K60" s="20">
        <f t="shared" si="8"/>
        <v>7.695231566977511</v>
      </c>
      <c r="L60" s="20">
        <f t="shared" si="0"/>
        <v>12.411663817705662</v>
      </c>
      <c r="M60" s="21">
        <v>10</v>
      </c>
      <c r="N60" s="21">
        <f t="shared" si="11"/>
        <v>0.7695231566977511</v>
      </c>
      <c r="O60" s="15">
        <v>100</v>
      </c>
      <c r="P60" s="22">
        <f t="shared" si="2"/>
        <v>182.5</v>
      </c>
      <c r="Q60" s="22">
        <f t="shared" si="3"/>
        <v>177.5</v>
      </c>
      <c r="R60" s="22">
        <f t="shared" si="4"/>
        <v>31.833333333333336</v>
      </c>
      <c r="S60" s="22">
        <f t="shared" si="5"/>
        <v>20.116666666666667</v>
      </c>
      <c r="T60" s="22">
        <v>10</v>
      </c>
      <c r="U60" s="23">
        <f t="shared" si="9"/>
        <v>39193.79311874582</v>
      </c>
      <c r="V60" s="23">
        <f t="shared" si="10"/>
        <v>39193.83613957916</v>
      </c>
    </row>
    <row r="61" spans="1:22" ht="15" customHeight="1">
      <c r="A61" s="1">
        <v>57</v>
      </c>
      <c r="B61" s="37">
        <v>7.5</v>
      </c>
      <c r="C61" s="9" t="s">
        <v>110</v>
      </c>
      <c r="D61" s="9" t="s">
        <v>27</v>
      </c>
      <c r="E61" s="25">
        <v>58</v>
      </c>
      <c r="F61" s="18">
        <v>10.5</v>
      </c>
      <c r="G61" s="4" t="s">
        <v>23</v>
      </c>
      <c r="H61" s="15">
        <v>136</v>
      </c>
      <c r="I61" s="19">
        <v>37</v>
      </c>
      <c r="J61" s="11" t="s">
        <v>22</v>
      </c>
      <c r="K61" s="20">
        <f t="shared" si="8"/>
        <v>20.21921497004497</v>
      </c>
      <c r="L61" s="20">
        <f>K61/0.62</f>
        <v>32.61163704845963</v>
      </c>
      <c r="M61" s="21">
        <v>10</v>
      </c>
      <c r="N61" s="21">
        <f t="shared" si="11"/>
        <v>2.021921497004497</v>
      </c>
      <c r="O61" s="15">
        <v>50</v>
      </c>
      <c r="P61" s="22">
        <f>1.825*O61</f>
        <v>91.25</v>
      </c>
      <c r="Q61" s="22">
        <f>P61-5</f>
        <v>86.25</v>
      </c>
      <c r="R61" s="22">
        <f>IF(LEFT($D61,3)="ctd",IF($Q61&lt;200,($Q61/30+$Q61/30+20),(IF($Q61&gt;200,(200/30+($Q61-200)/45+$Q61/50+20),1.4))),0)</f>
        <v>25.75</v>
      </c>
      <c r="S61" s="22">
        <f>IF(RIGHT($D61,3)="bon",IF($Q61&lt;800,($Q61/30*1.7*2),(IF($Q61&gt;200,($Q61/30*1.7*2+15),1.4))),0)</f>
        <v>9.775</v>
      </c>
      <c r="T61" s="22">
        <v>10</v>
      </c>
      <c r="U61" s="23">
        <f t="shared" si="9"/>
        <v>39193.9203863082</v>
      </c>
      <c r="V61" s="23">
        <f t="shared" si="10"/>
        <v>39193.952000891535</v>
      </c>
    </row>
    <row r="62" spans="1:22" ht="15" customHeight="1">
      <c r="A62" s="1">
        <v>56</v>
      </c>
      <c r="B62" s="37">
        <v>5</v>
      </c>
      <c r="C62" s="9" t="s">
        <v>109</v>
      </c>
      <c r="D62" s="9" t="s">
        <v>27</v>
      </c>
      <c r="E62" s="25">
        <v>58</v>
      </c>
      <c r="F62" s="18">
        <v>9.4</v>
      </c>
      <c r="G62" s="4" t="s">
        <v>23</v>
      </c>
      <c r="H62" s="15">
        <v>136</v>
      </c>
      <c r="I62" s="19">
        <v>35.3</v>
      </c>
      <c r="J62" s="11" t="s">
        <v>22</v>
      </c>
      <c r="K62" s="20">
        <f t="shared" si="8"/>
        <v>1.4291709522836573</v>
      </c>
      <c r="L62" s="20">
        <f>K62/0.62</f>
        <v>2.3051144391671894</v>
      </c>
      <c r="M62" s="21">
        <v>10</v>
      </c>
      <c r="N62" s="21">
        <f t="shared" si="11"/>
        <v>0.14291709522836574</v>
      </c>
      <c r="O62" s="15">
        <v>175</v>
      </c>
      <c r="P62" s="22">
        <f>1.825*O62</f>
        <v>319.375</v>
      </c>
      <c r="Q62" s="22">
        <f>P62-5</f>
        <v>314.375</v>
      </c>
      <c r="R62" s="22">
        <f>IF(LEFT($D62,3)="ctd",IF($Q62&lt;200,($Q62/30+$Q62/30+20),(IF($Q62&gt;200,(200/30+($Q62-200)/45+$Q62/50+20),1.4))),0)</f>
        <v>35.49583333333334</v>
      </c>
      <c r="S62" s="22">
        <f>IF(RIGHT($D62,3)="bon",IF($Q62&lt;800,($Q62/30*1.7*2),(IF($Q62&gt;200,($Q62/30*1.7*2+15),1.4))),0)</f>
        <v>35.62916666666666</v>
      </c>
      <c r="T62" s="22">
        <v>10</v>
      </c>
      <c r="U62" s="23">
        <f t="shared" si="9"/>
        <v>39193.9579557705</v>
      </c>
      <c r="V62" s="23">
        <f t="shared" si="10"/>
        <v>39194.01429257606</v>
      </c>
    </row>
    <row r="63" spans="1:22" ht="15" customHeight="1">
      <c r="A63" s="1">
        <v>55</v>
      </c>
      <c r="B63" s="37">
        <v>2.5</v>
      </c>
      <c r="C63" s="9" t="s">
        <v>108</v>
      </c>
      <c r="D63" s="9" t="s">
        <v>27</v>
      </c>
      <c r="E63" s="25">
        <v>58</v>
      </c>
      <c r="F63" s="18">
        <v>7.8</v>
      </c>
      <c r="G63" s="4" t="s">
        <v>23</v>
      </c>
      <c r="H63" s="15">
        <v>136</v>
      </c>
      <c r="I63" s="19">
        <v>33.6</v>
      </c>
      <c r="J63" s="11" t="s">
        <v>22</v>
      </c>
      <c r="K63" s="20">
        <f t="shared" si="8"/>
        <v>1.8444109312779327</v>
      </c>
      <c r="L63" s="20">
        <f>K63/0.62</f>
        <v>2.974856340770859</v>
      </c>
      <c r="M63" s="21">
        <v>10</v>
      </c>
      <c r="N63" s="21">
        <f t="shared" si="11"/>
        <v>0.18444109312779328</v>
      </c>
      <c r="O63" s="15">
        <v>180</v>
      </c>
      <c r="P63" s="22">
        <f>1.825*O63</f>
        <v>328.5</v>
      </c>
      <c r="Q63" s="22">
        <f>P63-5</f>
        <v>323.5</v>
      </c>
      <c r="R63" s="22">
        <f>IF(LEFT($D63,3)="ctd",IF($Q63&lt;200,($Q63/30+$Q63/30+20),(IF($Q63&gt;200,(200/30+($Q63-200)/45+$Q63/50+20),1.4))),0)</f>
        <v>35.88111111111111</v>
      </c>
      <c r="S63" s="22">
        <f>IF(RIGHT($D63,3)="bon",IF($Q63&lt;800,($Q63/30*1.7*2),(IF($Q63&gt;200,($Q63/30*1.7*2+15),1.4))),0)</f>
        <v>36.663333333333334</v>
      </c>
      <c r="T63" s="22">
        <v>10</v>
      </c>
      <c r="U63" s="23">
        <f t="shared" si="9"/>
        <v>39194.0219776216</v>
      </c>
      <c r="V63" s="23">
        <f t="shared" si="10"/>
        <v>39194.079300152465</v>
      </c>
    </row>
    <row r="64" spans="1:22" ht="15" customHeight="1">
      <c r="A64" s="1">
        <v>54</v>
      </c>
      <c r="B64" s="37">
        <v>0</v>
      </c>
      <c r="C64" s="9" t="s">
        <v>111</v>
      </c>
      <c r="D64" s="9" t="s">
        <v>27</v>
      </c>
      <c r="E64" s="25">
        <v>58</v>
      </c>
      <c r="F64" s="18">
        <v>6.7</v>
      </c>
      <c r="G64" s="4" t="s">
        <v>23</v>
      </c>
      <c r="H64" s="15">
        <v>136</v>
      </c>
      <c r="I64" s="19">
        <v>31.9</v>
      </c>
      <c r="J64" s="11" t="s">
        <v>22</v>
      </c>
      <c r="K64" s="20">
        <f t="shared" si="8"/>
        <v>1.4298877665347964</v>
      </c>
      <c r="L64" s="20">
        <f>K64/0.62</f>
        <v>2.3062705911851555</v>
      </c>
      <c r="M64" s="21">
        <v>10</v>
      </c>
      <c r="N64" s="21">
        <f t="shared" si="11"/>
        <v>0.14298877665347964</v>
      </c>
      <c r="O64" s="15">
        <v>150</v>
      </c>
      <c r="P64" s="22">
        <f>1.825*O64</f>
        <v>273.75</v>
      </c>
      <c r="Q64" s="22">
        <f>P64-5</f>
        <v>268.75</v>
      </c>
      <c r="R64" s="22">
        <f>IF(LEFT($D64,3)="ctd",IF($Q64&lt;200,($Q64/30+$Q64/30+20),(IF($Q64&gt;200,(200/30+($Q64-200)/45+$Q64/50+20),1.4))),0)</f>
        <v>33.56944444444444</v>
      </c>
      <c r="S64" s="22">
        <f>IF(RIGHT($D64,3)="bon",IF($Q64&lt;800,($Q64/30*1.7*2),(IF($Q64&gt;200,($Q64/30*1.7*2+15),1.4))),0)</f>
        <v>30.458333333333336</v>
      </c>
      <c r="T64" s="22">
        <v>10</v>
      </c>
      <c r="U64" s="23">
        <f t="shared" si="9"/>
        <v>39194.08525801816</v>
      </c>
      <c r="V64" s="23">
        <f t="shared" si="10"/>
        <v>39194.13666619717</v>
      </c>
    </row>
    <row r="65" spans="1:22" ht="15" customHeight="1">
      <c r="A65" s="1">
        <v>58</v>
      </c>
      <c r="B65" s="37">
        <v>0</v>
      </c>
      <c r="C65" s="9" t="s">
        <v>114</v>
      </c>
      <c r="D65" s="35" t="s">
        <v>98</v>
      </c>
      <c r="E65" s="25">
        <v>58</v>
      </c>
      <c r="F65" s="18">
        <v>8.35</v>
      </c>
      <c r="G65" s="4" t="s">
        <v>23</v>
      </c>
      <c r="H65" s="15">
        <v>136</v>
      </c>
      <c r="I65" s="19">
        <v>44.03</v>
      </c>
      <c r="J65" s="11" t="s">
        <v>22</v>
      </c>
      <c r="K65" s="20">
        <f t="shared" si="8"/>
        <v>6.624488593544613</v>
      </c>
      <c r="L65" s="20">
        <f t="shared" si="0"/>
        <v>10.68465902184615</v>
      </c>
      <c r="M65" s="21">
        <v>10</v>
      </c>
      <c r="N65" s="21">
        <f t="shared" si="1"/>
        <v>0.6624488593544613</v>
      </c>
      <c r="O65" s="15">
        <v>50</v>
      </c>
      <c r="P65" s="22">
        <f t="shared" si="2"/>
        <v>91.25</v>
      </c>
      <c r="Q65" s="22">
        <f t="shared" si="3"/>
        <v>86.25</v>
      </c>
      <c r="R65" s="22">
        <f t="shared" si="4"/>
        <v>0</v>
      </c>
      <c r="S65" s="22">
        <f t="shared" si="5"/>
        <v>9.775</v>
      </c>
      <c r="T65" s="22">
        <v>10</v>
      </c>
      <c r="U65" s="23">
        <f t="shared" si="9"/>
        <v>39194.16426823298</v>
      </c>
      <c r="V65" s="23">
        <f t="shared" si="10"/>
        <v>39194.17800087186</v>
      </c>
    </row>
    <row r="66" spans="1:22" ht="15" customHeight="1">
      <c r="A66" s="1">
        <v>59</v>
      </c>
      <c r="B66" s="37">
        <v>0</v>
      </c>
      <c r="C66" s="9" t="s">
        <v>76</v>
      </c>
      <c r="D66" s="35" t="s">
        <v>98</v>
      </c>
      <c r="E66" s="25">
        <v>58</v>
      </c>
      <c r="F66" s="18">
        <v>6.15</v>
      </c>
      <c r="G66" s="4" t="s">
        <v>23</v>
      </c>
      <c r="H66" s="15">
        <v>136</v>
      </c>
      <c r="I66" s="19">
        <v>48.066666666667</v>
      </c>
      <c r="J66" s="11" t="s">
        <v>22</v>
      </c>
      <c r="K66" s="20">
        <f t="shared" si="8"/>
        <v>3.0734823528190733</v>
      </c>
      <c r="L66" s="20">
        <f t="shared" si="0"/>
        <v>4.957229601321086</v>
      </c>
      <c r="M66" s="21">
        <v>10</v>
      </c>
      <c r="N66" s="21">
        <f t="shared" si="1"/>
        <v>0.30734823528190736</v>
      </c>
      <c r="O66" s="15">
        <v>85</v>
      </c>
      <c r="P66" s="22">
        <f t="shared" si="2"/>
        <v>155.125</v>
      </c>
      <c r="Q66" s="22">
        <f t="shared" si="3"/>
        <v>150.125</v>
      </c>
      <c r="R66" s="22">
        <f t="shared" si="4"/>
        <v>0</v>
      </c>
      <c r="S66" s="22">
        <f t="shared" si="5"/>
        <v>17.014166666666664</v>
      </c>
      <c r="T66" s="22">
        <v>10</v>
      </c>
      <c r="U66" s="23">
        <f t="shared" si="9"/>
        <v>39194.19080704833</v>
      </c>
      <c r="V66" s="23">
        <f t="shared" si="10"/>
        <v>39194.2095668863</v>
      </c>
    </row>
    <row r="67" spans="1:22" ht="15" customHeight="1">
      <c r="A67" s="1">
        <v>60</v>
      </c>
      <c r="B67" s="37">
        <v>5</v>
      </c>
      <c r="C67" s="9" t="s">
        <v>77</v>
      </c>
      <c r="D67" s="35" t="s">
        <v>98</v>
      </c>
      <c r="E67" s="25">
        <v>58</v>
      </c>
      <c r="F67" s="18">
        <v>3.7583333333334004</v>
      </c>
      <c r="G67" s="4" t="s">
        <v>23</v>
      </c>
      <c r="H67" s="15">
        <v>136</v>
      </c>
      <c r="I67" s="19">
        <v>56.162500000000236</v>
      </c>
      <c r="J67" s="11" t="s">
        <v>22</v>
      </c>
      <c r="K67" s="20">
        <f t="shared" si="8"/>
        <v>4.913111921720687</v>
      </c>
      <c r="L67" s="20">
        <f t="shared" si="0"/>
        <v>7.9243740672914305</v>
      </c>
      <c r="M67" s="21">
        <v>10</v>
      </c>
      <c r="N67" s="21">
        <f t="shared" si="1"/>
        <v>0.4913111921720687</v>
      </c>
      <c r="O67" s="15">
        <v>190</v>
      </c>
      <c r="P67" s="22">
        <f t="shared" si="2"/>
        <v>346.75</v>
      </c>
      <c r="Q67" s="22">
        <f t="shared" si="3"/>
        <v>341.75</v>
      </c>
      <c r="R67" s="22">
        <f t="shared" si="4"/>
        <v>0</v>
      </c>
      <c r="S67" s="22">
        <f t="shared" si="5"/>
        <v>38.73166666666667</v>
      </c>
      <c r="T67" s="22">
        <v>10</v>
      </c>
      <c r="U67" s="23">
        <f t="shared" si="9"/>
        <v>39194.23003818597</v>
      </c>
      <c r="V67" s="23">
        <f t="shared" si="10"/>
        <v>39194.263879621154</v>
      </c>
    </row>
    <row r="68" spans="1:22" ht="15.75" customHeight="1">
      <c r="A68" s="1">
        <v>61</v>
      </c>
      <c r="B68" s="37">
        <v>10</v>
      </c>
      <c r="C68" s="9" t="s">
        <v>78</v>
      </c>
      <c r="D68" s="35" t="s">
        <v>98</v>
      </c>
      <c r="E68" s="25">
        <v>58</v>
      </c>
      <c r="F68" s="18">
        <v>1.3666666666668004</v>
      </c>
      <c r="G68" s="4" t="s">
        <v>23</v>
      </c>
      <c r="H68" s="15">
        <v>137</v>
      </c>
      <c r="I68" s="19">
        <v>4.2583333333335</v>
      </c>
      <c r="J68" s="11" t="s">
        <v>22</v>
      </c>
      <c r="K68" s="20">
        <f t="shared" si="8"/>
        <v>4.917285023243624</v>
      </c>
      <c r="L68" s="20">
        <f t="shared" si="0"/>
        <v>7.9311048761993925</v>
      </c>
      <c r="M68" s="21">
        <v>10</v>
      </c>
      <c r="N68" s="21">
        <f t="shared" si="1"/>
        <v>0.4917285023243624</v>
      </c>
      <c r="O68" s="15">
        <v>210</v>
      </c>
      <c r="P68" s="22">
        <f t="shared" si="2"/>
        <v>383.25</v>
      </c>
      <c r="Q68" s="22">
        <f t="shared" si="3"/>
        <v>378.25</v>
      </c>
      <c r="R68" s="22">
        <f t="shared" si="4"/>
        <v>0</v>
      </c>
      <c r="S68" s="22">
        <f t="shared" si="5"/>
        <v>42.86833333333333</v>
      </c>
      <c r="T68" s="22">
        <v>10</v>
      </c>
      <c r="U68" s="23">
        <f t="shared" si="9"/>
        <v>39194.28436830875</v>
      </c>
      <c r="V68" s="23">
        <f t="shared" si="10"/>
        <v>39194.321082429116</v>
      </c>
    </row>
    <row r="69" spans="1:22" ht="15" customHeight="1">
      <c r="A69" s="1">
        <v>63</v>
      </c>
      <c r="B69" s="37">
        <v>3</v>
      </c>
      <c r="C69" s="9" t="s">
        <v>116</v>
      </c>
      <c r="D69" s="9" t="s">
        <v>27</v>
      </c>
      <c r="E69" s="25">
        <v>57</v>
      </c>
      <c r="F69" s="18">
        <v>55.216666666666775</v>
      </c>
      <c r="G69" s="4" t="s">
        <v>23</v>
      </c>
      <c r="H69" s="15">
        <v>137</v>
      </c>
      <c r="I69" s="19">
        <v>12.1055555555556</v>
      </c>
      <c r="J69" s="11" t="s">
        <v>22</v>
      </c>
      <c r="K69" s="20">
        <f t="shared" si="8"/>
        <v>7.435779921788839</v>
      </c>
      <c r="L69" s="20">
        <f t="shared" si="0"/>
        <v>11.993193422240063</v>
      </c>
      <c r="M69" s="21">
        <v>10</v>
      </c>
      <c r="N69" s="21">
        <f t="shared" si="1"/>
        <v>0.7435779921788839</v>
      </c>
      <c r="O69" s="15">
        <v>205</v>
      </c>
      <c r="P69" s="22">
        <f t="shared" si="2"/>
        <v>374.125</v>
      </c>
      <c r="Q69" s="22">
        <f t="shared" si="3"/>
        <v>369.125</v>
      </c>
      <c r="R69" s="22">
        <f t="shared" si="4"/>
        <v>37.807500000000005</v>
      </c>
      <c r="S69" s="22">
        <f t="shared" si="5"/>
        <v>41.83416666666667</v>
      </c>
      <c r="T69" s="22">
        <v>10</v>
      </c>
      <c r="U69" s="23">
        <f t="shared" si="9"/>
        <v>39194.35206484546</v>
      </c>
      <c r="V69" s="23">
        <f t="shared" si="10"/>
        <v>39194.41431600286</v>
      </c>
    </row>
    <row r="70" spans="1:22" ht="15" customHeight="1">
      <c r="A70" s="1">
        <v>64</v>
      </c>
      <c r="B70" s="37">
        <v>3</v>
      </c>
      <c r="C70" s="9" t="s">
        <v>113</v>
      </c>
      <c r="D70" s="9" t="s">
        <v>27</v>
      </c>
      <c r="E70" s="25">
        <v>57</v>
      </c>
      <c r="F70" s="18">
        <v>53.850000000000044</v>
      </c>
      <c r="G70" s="4" t="s">
        <v>23</v>
      </c>
      <c r="H70" s="15">
        <v>137</v>
      </c>
      <c r="I70" s="19">
        <v>3.7611111111111</v>
      </c>
      <c r="J70" s="11" t="s">
        <v>22</v>
      </c>
      <c r="K70" s="20">
        <f t="shared" si="8"/>
        <v>4.6490088715035975</v>
      </c>
      <c r="L70" s="20">
        <f t="shared" si="0"/>
        <v>7.498401405650964</v>
      </c>
      <c r="M70" s="21">
        <v>10</v>
      </c>
      <c r="N70" s="21">
        <f t="shared" si="1"/>
        <v>0.46490088715035977</v>
      </c>
      <c r="O70" s="15">
        <v>205</v>
      </c>
      <c r="P70" s="22">
        <f t="shared" si="2"/>
        <v>374.125</v>
      </c>
      <c r="Q70" s="22">
        <f t="shared" si="3"/>
        <v>369.125</v>
      </c>
      <c r="R70" s="22">
        <f t="shared" si="4"/>
        <v>37.807500000000005</v>
      </c>
      <c r="S70" s="22">
        <f t="shared" si="5"/>
        <v>41.83416666666667</v>
      </c>
      <c r="T70" s="22">
        <v>10</v>
      </c>
      <c r="U70" s="23">
        <f aca="true" t="shared" si="12" ref="U70:U75">V69+N70/24</f>
        <v>39194.43368687316</v>
      </c>
      <c r="V70" s="23">
        <f aca="true" t="shared" si="13" ref="V70:V75">U70+(R70+S70+T70)/(24*60)</f>
        <v>39194.495938030566</v>
      </c>
    </row>
    <row r="71" spans="1:22" ht="15" customHeight="1">
      <c r="A71" s="1">
        <v>66</v>
      </c>
      <c r="B71" s="37">
        <v>1</v>
      </c>
      <c r="C71" s="9" t="s">
        <v>112</v>
      </c>
      <c r="D71" s="9" t="s">
        <v>27</v>
      </c>
      <c r="E71" s="25">
        <v>57</v>
      </c>
      <c r="F71" s="18">
        <v>51.5</v>
      </c>
      <c r="G71" s="4" t="s">
        <v>23</v>
      </c>
      <c r="H71" s="15">
        <v>136</v>
      </c>
      <c r="I71" s="19">
        <v>50</v>
      </c>
      <c r="J71" s="11" t="s">
        <v>22</v>
      </c>
      <c r="K71" s="20">
        <f t="shared" si="8"/>
        <v>7.695231566977511</v>
      </c>
      <c r="L71" s="20">
        <f>K71/0.62</f>
        <v>12.411663817705662</v>
      </c>
      <c r="M71" s="21">
        <v>10</v>
      </c>
      <c r="N71" s="21">
        <f>K71/M71</f>
        <v>0.7695231566977511</v>
      </c>
      <c r="O71" s="15">
        <v>100</v>
      </c>
      <c r="P71" s="22">
        <f>1.825*O71</f>
        <v>182.5</v>
      </c>
      <c r="Q71" s="22">
        <f>P71-5</f>
        <v>177.5</v>
      </c>
      <c r="R71" s="22">
        <f>IF(LEFT($D71,3)="ctd",IF($Q71&lt;200,($Q71/30+$Q71/30+20),(IF($Q71&gt;200,(200/30+($Q71-200)/45+$Q71/50+20),1.4))),0)</f>
        <v>31.833333333333336</v>
      </c>
      <c r="S71" s="22">
        <f>IF(RIGHT($D71,3)="bon",IF($Q71&lt;800,($Q71/30*1.7*2),(IF($Q71&gt;200,($Q71/30*1.7*2+15),1.4))),0)</f>
        <v>20.116666666666667</v>
      </c>
      <c r="T71" s="22">
        <v>10</v>
      </c>
      <c r="U71" s="23">
        <f t="shared" si="12"/>
        <v>39194.528001495426</v>
      </c>
      <c r="V71" s="23">
        <f t="shared" si="13"/>
        <v>39194.57102232876</v>
      </c>
    </row>
    <row r="72" spans="1:22" ht="15" customHeight="1">
      <c r="A72" s="1">
        <v>68</v>
      </c>
      <c r="B72" s="37">
        <v>0</v>
      </c>
      <c r="C72" s="9" t="s">
        <v>79</v>
      </c>
      <c r="D72" s="35" t="s">
        <v>98</v>
      </c>
      <c r="E72" s="25">
        <v>58</v>
      </c>
      <c r="F72" s="18">
        <v>15</v>
      </c>
      <c r="G72" s="4" t="s">
        <v>23</v>
      </c>
      <c r="H72" s="15">
        <v>136</v>
      </c>
      <c r="I72" s="19">
        <v>56.8</v>
      </c>
      <c r="J72" s="11" t="s">
        <v>22</v>
      </c>
      <c r="K72" s="20">
        <f t="shared" si="8"/>
        <v>23.783833185358212</v>
      </c>
      <c r="L72" s="20">
        <f aca="true" t="shared" si="14" ref="L72:L83">K72/0.62</f>
        <v>38.36102126670679</v>
      </c>
      <c r="M72" s="21">
        <v>10</v>
      </c>
      <c r="N72" s="21">
        <f aca="true" t="shared" si="15" ref="N72:N83">K72/M72</f>
        <v>2.378383318535821</v>
      </c>
      <c r="O72" s="15">
        <v>90</v>
      </c>
      <c r="P72" s="22">
        <f aca="true" t="shared" si="16" ref="P72:P83">1.825*O72</f>
        <v>164.25</v>
      </c>
      <c r="Q72" s="22">
        <f aca="true" t="shared" si="17" ref="Q72:Q83">P72-5</f>
        <v>159.25</v>
      </c>
      <c r="R72" s="22">
        <f aca="true" t="shared" si="18" ref="R72:R83">IF(LEFT($D72,3)="ctd",IF($Q72&lt;200,($Q72/30+$Q72/30+20),(IF($Q72&gt;200,(200/30+($Q72-200)/45+$Q72/50+20),1.4))),0)</f>
        <v>0</v>
      </c>
      <c r="S72" s="22">
        <f aca="true" t="shared" si="19" ref="S72:S83">IF(RIGHT($D72,3)="bon",IF($Q72&lt;800,($Q72/30*1.7*2),(IF($Q72&gt;200,($Q72/30*1.7*2+15),1.4))),0)</f>
        <v>18.048333333333332</v>
      </c>
      <c r="T72" s="22">
        <v>10</v>
      </c>
      <c r="U72" s="23">
        <f t="shared" si="12"/>
        <v>39194.6701216337</v>
      </c>
      <c r="V72" s="23">
        <f t="shared" si="13"/>
        <v>39194.68959964296</v>
      </c>
    </row>
    <row r="73" spans="1:22" ht="15" customHeight="1">
      <c r="A73" s="1">
        <v>69</v>
      </c>
      <c r="B73" s="37">
        <v>5</v>
      </c>
      <c r="C73" s="9" t="s">
        <v>80</v>
      </c>
      <c r="D73" s="35" t="s">
        <v>98</v>
      </c>
      <c r="E73" s="25">
        <v>58</v>
      </c>
      <c r="F73" s="18">
        <v>12.625</v>
      </c>
      <c r="G73" s="4" t="s">
        <v>23</v>
      </c>
      <c r="H73" s="15">
        <v>137</v>
      </c>
      <c r="I73" s="19">
        <v>4.95</v>
      </c>
      <c r="J73" s="11" t="s">
        <v>22</v>
      </c>
      <c r="K73" s="20">
        <f aca="true" t="shared" si="20" ref="K73:K88">0.01+ACOS((COS(PI()/180*(90-(E72+F72/60)))*COS(PI()/180*(90-(E73+F73/60))))+(SIN(PI()/180*(90-(E72+F72/60)))*SIN(PI()/180*(90-(E73+F73/60)))*COS(ABS(PI()/180*((H72+(I72/60))-(H73+(I73/60)))))))*180/PI()*60</f>
        <v>4.914448222492553</v>
      </c>
      <c r="L73" s="20">
        <f t="shared" si="14"/>
        <v>7.926529391117022</v>
      </c>
      <c r="M73" s="21">
        <v>10</v>
      </c>
      <c r="N73" s="21">
        <f t="shared" si="15"/>
        <v>0.49144482224925534</v>
      </c>
      <c r="O73" s="15">
        <v>50</v>
      </c>
      <c r="P73" s="22">
        <f t="shared" si="16"/>
        <v>91.25</v>
      </c>
      <c r="Q73" s="22">
        <f t="shared" si="17"/>
        <v>86.25</v>
      </c>
      <c r="R73" s="22">
        <f t="shared" si="18"/>
        <v>0</v>
      </c>
      <c r="S73" s="22">
        <f t="shared" si="19"/>
        <v>9.775</v>
      </c>
      <c r="T73" s="22">
        <v>10</v>
      </c>
      <c r="U73" s="23">
        <f t="shared" si="12"/>
        <v>39194.71007651055</v>
      </c>
      <c r="V73" s="23">
        <f t="shared" si="13"/>
        <v>39194.72380914944</v>
      </c>
    </row>
    <row r="74" spans="1:22" ht="15" customHeight="1">
      <c r="A74" s="1">
        <v>70</v>
      </c>
      <c r="B74" s="37">
        <v>10</v>
      </c>
      <c r="C74" s="9" t="s">
        <v>81</v>
      </c>
      <c r="D74" s="35" t="s">
        <v>98</v>
      </c>
      <c r="E74" s="25">
        <v>58</v>
      </c>
      <c r="F74" s="18">
        <v>10.25</v>
      </c>
      <c r="G74" s="4" t="s">
        <v>23</v>
      </c>
      <c r="H74" s="15">
        <v>137</v>
      </c>
      <c r="I74" s="19">
        <v>13.1</v>
      </c>
      <c r="J74" s="11" t="s">
        <v>22</v>
      </c>
      <c r="K74" s="20">
        <f t="shared" si="20"/>
        <v>4.918636053773867</v>
      </c>
      <c r="L74" s="20">
        <f t="shared" si="14"/>
        <v>7.9332839576997864</v>
      </c>
      <c r="M74" s="21">
        <v>10</v>
      </c>
      <c r="N74" s="21">
        <f t="shared" si="15"/>
        <v>0.4918636053773867</v>
      </c>
      <c r="O74" s="15">
        <v>65</v>
      </c>
      <c r="P74" s="22">
        <f t="shared" si="16"/>
        <v>118.625</v>
      </c>
      <c r="Q74" s="22">
        <f t="shared" si="17"/>
        <v>113.625</v>
      </c>
      <c r="R74" s="22">
        <f t="shared" si="18"/>
        <v>0</v>
      </c>
      <c r="S74" s="22">
        <f t="shared" si="19"/>
        <v>12.8775</v>
      </c>
      <c r="T74" s="22">
        <v>10</v>
      </c>
      <c r="U74" s="23">
        <f t="shared" si="12"/>
        <v>39194.74430346633</v>
      </c>
      <c r="V74" s="23">
        <f t="shared" si="13"/>
        <v>39194.760190619105</v>
      </c>
    </row>
    <row r="75" spans="1:22" ht="15" customHeight="1">
      <c r="A75" s="1">
        <v>71</v>
      </c>
      <c r="B75" s="37">
        <v>20</v>
      </c>
      <c r="C75" s="9" t="s">
        <v>82</v>
      </c>
      <c r="D75" s="35" t="s">
        <v>98</v>
      </c>
      <c r="E75" s="25">
        <v>58</v>
      </c>
      <c r="F75" s="18">
        <v>5.5</v>
      </c>
      <c r="G75" s="4" t="s">
        <v>23</v>
      </c>
      <c r="H75" s="15">
        <v>137</v>
      </c>
      <c r="I75" s="19">
        <v>29.4</v>
      </c>
      <c r="J75" s="11" t="s">
        <v>22</v>
      </c>
      <c r="K75" s="20">
        <f t="shared" si="20"/>
        <v>9.839825207234913</v>
      </c>
      <c r="L75" s="20">
        <f t="shared" si="14"/>
        <v>15.870685818120828</v>
      </c>
      <c r="M75" s="21">
        <v>10</v>
      </c>
      <c r="N75" s="21">
        <f t="shared" si="15"/>
        <v>0.9839825207234913</v>
      </c>
      <c r="O75" s="15">
        <v>70</v>
      </c>
      <c r="P75" s="22">
        <f t="shared" si="16"/>
        <v>127.75</v>
      </c>
      <c r="Q75" s="22">
        <f t="shared" si="17"/>
        <v>122.75</v>
      </c>
      <c r="R75" s="22">
        <f t="shared" si="18"/>
        <v>0</v>
      </c>
      <c r="S75" s="22">
        <f t="shared" si="19"/>
        <v>13.911666666666667</v>
      </c>
      <c r="T75" s="22">
        <v>10</v>
      </c>
      <c r="U75" s="23">
        <f t="shared" si="12"/>
        <v>39194.8011898908</v>
      </c>
      <c r="V75" s="23">
        <f t="shared" si="13"/>
        <v>39194.817795214876</v>
      </c>
    </row>
    <row r="76" spans="1:22" ht="15" customHeight="1">
      <c r="A76" s="1">
        <v>73</v>
      </c>
      <c r="B76" s="37" t="s">
        <v>94</v>
      </c>
      <c r="C76" s="9" t="s">
        <v>107</v>
      </c>
      <c r="D76" s="9" t="s">
        <v>97</v>
      </c>
      <c r="E76" s="25">
        <v>57</v>
      </c>
      <c r="F76" s="18">
        <v>53.8</v>
      </c>
      <c r="G76" s="4" t="s">
        <v>23</v>
      </c>
      <c r="H76" s="1">
        <v>137</v>
      </c>
      <c r="I76" s="19">
        <v>29.2</v>
      </c>
      <c r="J76" s="11" t="s">
        <v>22</v>
      </c>
      <c r="K76" s="20">
        <f t="shared" si="20"/>
        <v>11.71048016722532</v>
      </c>
      <c r="L76" s="20">
        <f t="shared" si="14"/>
        <v>18.887871237460192</v>
      </c>
      <c r="M76" s="21">
        <v>10</v>
      </c>
      <c r="N76" s="21">
        <f t="shared" si="15"/>
        <v>1.1710480167225321</v>
      </c>
      <c r="O76" s="15">
        <v>200</v>
      </c>
      <c r="P76" s="22">
        <f t="shared" si="16"/>
        <v>365</v>
      </c>
      <c r="Q76" s="22">
        <f t="shared" si="17"/>
        <v>360</v>
      </c>
      <c r="R76" s="22">
        <f t="shared" si="18"/>
        <v>37.42222222222222</v>
      </c>
      <c r="S76" s="22">
        <f t="shared" si="19"/>
        <v>0</v>
      </c>
      <c r="T76" s="22">
        <v>10</v>
      </c>
      <c r="U76" s="23">
        <f aca="true" t="shared" si="21" ref="U76:U86">V75+N76/24</f>
        <v>39194.866588882236</v>
      </c>
      <c r="V76" s="23">
        <f aca="true" t="shared" si="22" ref="V76:V86">U76+(R76+S76+T76)/(24*60)</f>
        <v>39194.899520981</v>
      </c>
    </row>
    <row r="77" spans="1:22" ht="15" customHeight="1">
      <c r="A77" s="1">
        <v>74</v>
      </c>
      <c r="B77" s="37" t="s">
        <v>95</v>
      </c>
      <c r="C77" s="9" t="s">
        <v>106</v>
      </c>
      <c r="D77" s="9" t="s">
        <v>97</v>
      </c>
      <c r="E77" s="25">
        <v>57</v>
      </c>
      <c r="F77" s="18">
        <v>56</v>
      </c>
      <c r="G77" s="4" t="s">
        <v>23</v>
      </c>
      <c r="H77" s="1">
        <v>137</v>
      </c>
      <c r="I77" s="19">
        <v>27</v>
      </c>
      <c r="J77" s="11" t="s">
        <v>22</v>
      </c>
      <c r="K77" s="20">
        <f t="shared" si="20"/>
        <v>2.501104101218671</v>
      </c>
      <c r="L77" s="20">
        <f t="shared" si="14"/>
        <v>4.0340388729333405</v>
      </c>
      <c r="M77" s="21">
        <v>10</v>
      </c>
      <c r="N77" s="21">
        <f t="shared" si="15"/>
        <v>0.2501104101218671</v>
      </c>
      <c r="O77" s="1">
        <v>93</v>
      </c>
      <c r="P77" s="22">
        <f t="shared" si="16"/>
        <v>169.725</v>
      </c>
      <c r="Q77" s="22">
        <f t="shared" si="17"/>
        <v>164.725</v>
      </c>
      <c r="R77" s="22">
        <f t="shared" si="18"/>
        <v>30.981666666666666</v>
      </c>
      <c r="S77" s="22">
        <f t="shared" si="19"/>
        <v>0</v>
      </c>
      <c r="T77" s="22">
        <v>10</v>
      </c>
      <c r="U77" s="23">
        <f t="shared" si="21"/>
        <v>39194.90994224809</v>
      </c>
      <c r="V77" s="23">
        <f t="shared" si="22"/>
        <v>39194.93840173883</v>
      </c>
    </row>
    <row r="78" spans="1:22" ht="15" customHeight="1">
      <c r="A78" s="1">
        <v>75</v>
      </c>
      <c r="B78" s="37" t="s">
        <v>96</v>
      </c>
      <c r="C78" s="9" t="s">
        <v>105</v>
      </c>
      <c r="D78" s="9" t="s">
        <v>97</v>
      </c>
      <c r="E78" s="1">
        <v>58</v>
      </c>
      <c r="F78" s="18">
        <v>1.9</v>
      </c>
      <c r="G78" s="4" t="s">
        <v>23</v>
      </c>
      <c r="H78" s="1">
        <v>137</v>
      </c>
      <c r="I78" s="26">
        <v>19</v>
      </c>
      <c r="J78" s="11" t="s">
        <v>22</v>
      </c>
      <c r="K78" s="20">
        <f t="shared" si="20"/>
        <v>7.276336844024937</v>
      </c>
      <c r="L78" s="20">
        <f t="shared" si="14"/>
        <v>11.736027167782156</v>
      </c>
      <c r="M78" s="21">
        <v>10</v>
      </c>
      <c r="N78" s="21">
        <f t="shared" si="15"/>
        <v>0.7276336844024937</v>
      </c>
      <c r="O78" s="1">
        <v>80</v>
      </c>
      <c r="P78" s="22">
        <f t="shared" si="16"/>
        <v>146</v>
      </c>
      <c r="Q78" s="22">
        <f t="shared" si="17"/>
        <v>141</v>
      </c>
      <c r="R78" s="22">
        <f t="shared" si="18"/>
        <v>29.4</v>
      </c>
      <c r="S78" s="22">
        <f t="shared" si="19"/>
        <v>0</v>
      </c>
      <c r="T78" s="22">
        <v>10</v>
      </c>
      <c r="U78" s="23">
        <f t="shared" si="21"/>
        <v>39194.96871980901</v>
      </c>
      <c r="V78" s="23">
        <f t="shared" si="22"/>
        <v>39194.99608092012</v>
      </c>
    </row>
    <row r="79" spans="1:22" ht="15" customHeight="1">
      <c r="A79" s="1">
        <v>76</v>
      </c>
      <c r="B79" s="37" t="s">
        <v>90</v>
      </c>
      <c r="C79" s="27" t="s">
        <v>104</v>
      </c>
      <c r="D79" s="9" t="s">
        <v>97</v>
      </c>
      <c r="E79" s="1">
        <v>58</v>
      </c>
      <c r="F79" s="18">
        <v>6</v>
      </c>
      <c r="G79" s="4" t="s">
        <v>23</v>
      </c>
      <c r="H79" s="1">
        <v>137</v>
      </c>
      <c r="I79" s="26">
        <v>13.9</v>
      </c>
      <c r="J79" s="11" t="s">
        <v>22</v>
      </c>
      <c r="K79" s="20">
        <f t="shared" si="20"/>
        <v>4.917863968094865</v>
      </c>
      <c r="L79" s="20">
        <f t="shared" si="14"/>
        <v>7.932038658217524</v>
      </c>
      <c r="M79" s="21">
        <v>10</v>
      </c>
      <c r="N79" s="21">
        <f t="shared" si="15"/>
        <v>0.49178639680948655</v>
      </c>
      <c r="O79" s="15">
        <v>80</v>
      </c>
      <c r="P79" s="22">
        <f t="shared" si="16"/>
        <v>146</v>
      </c>
      <c r="Q79" s="22">
        <f t="shared" si="17"/>
        <v>141</v>
      </c>
      <c r="R79" s="22">
        <f t="shared" si="18"/>
        <v>29.4</v>
      </c>
      <c r="S79" s="22">
        <f t="shared" si="19"/>
        <v>0</v>
      </c>
      <c r="T79" s="22">
        <v>10</v>
      </c>
      <c r="U79" s="23">
        <f t="shared" si="21"/>
        <v>39195.01657201999</v>
      </c>
      <c r="V79" s="23">
        <f t="shared" si="22"/>
        <v>39195.0439331311</v>
      </c>
    </row>
    <row r="80" spans="1:22" ht="15" customHeight="1">
      <c r="A80" s="1">
        <v>77</v>
      </c>
      <c r="B80" s="37" t="s">
        <v>89</v>
      </c>
      <c r="C80" s="9" t="s">
        <v>103</v>
      </c>
      <c r="D80" s="9" t="s">
        <v>97</v>
      </c>
      <c r="E80" s="1">
        <v>58</v>
      </c>
      <c r="F80" s="18">
        <v>11.15</v>
      </c>
      <c r="G80" s="4" t="s">
        <v>23</v>
      </c>
      <c r="H80" s="1">
        <v>137</v>
      </c>
      <c r="I80" s="26">
        <v>9.3</v>
      </c>
      <c r="J80" s="11" t="s">
        <v>22</v>
      </c>
      <c r="K80" s="20">
        <f t="shared" si="20"/>
        <v>5.703605343956819</v>
      </c>
      <c r="L80" s="20">
        <f t="shared" si="14"/>
        <v>9.199363457994869</v>
      </c>
      <c r="M80" s="21">
        <v>10</v>
      </c>
      <c r="N80" s="21">
        <f t="shared" si="15"/>
        <v>0.5703605343956819</v>
      </c>
      <c r="O80" s="15">
        <v>70</v>
      </c>
      <c r="P80" s="22">
        <f t="shared" si="16"/>
        <v>127.75</v>
      </c>
      <c r="Q80" s="22">
        <f t="shared" si="17"/>
        <v>122.75</v>
      </c>
      <c r="R80" s="22">
        <f t="shared" si="18"/>
        <v>28.183333333333334</v>
      </c>
      <c r="S80" s="22">
        <f t="shared" si="19"/>
        <v>0</v>
      </c>
      <c r="T80" s="22">
        <v>10</v>
      </c>
      <c r="U80" s="23">
        <f t="shared" si="21"/>
        <v>39195.06769815337</v>
      </c>
      <c r="V80" s="23">
        <f t="shared" si="22"/>
        <v>39195.09421435707</v>
      </c>
    </row>
    <row r="81" spans="1:22" ht="12.75">
      <c r="A81" s="1">
        <v>78</v>
      </c>
      <c r="B81" s="37" t="s">
        <v>88</v>
      </c>
      <c r="C81" s="35" t="s">
        <v>102</v>
      </c>
      <c r="D81" s="9" t="s">
        <v>97</v>
      </c>
      <c r="E81" s="1">
        <v>58</v>
      </c>
      <c r="F81" s="4">
        <v>15.7</v>
      </c>
      <c r="G81" s="4" t="s">
        <v>23</v>
      </c>
      <c r="H81" s="1">
        <v>137</v>
      </c>
      <c r="I81" s="26">
        <v>4.2</v>
      </c>
      <c r="J81" s="11" t="s">
        <v>22</v>
      </c>
      <c r="K81" s="20">
        <f t="shared" si="20"/>
        <v>5.293498280411559</v>
      </c>
      <c r="L81" s="20">
        <f t="shared" si="14"/>
        <v>8.537900452276709</v>
      </c>
      <c r="M81" s="21">
        <v>10</v>
      </c>
      <c r="N81" s="21">
        <f t="shared" si="15"/>
        <v>0.5293498280411559</v>
      </c>
      <c r="O81" s="15">
        <v>57</v>
      </c>
      <c r="P81" s="22">
        <f t="shared" si="16"/>
        <v>104.02499999999999</v>
      </c>
      <c r="Q81" s="22">
        <f t="shared" si="17"/>
        <v>99.02499999999999</v>
      </c>
      <c r="R81" s="22">
        <f t="shared" si="18"/>
        <v>26.601666666666667</v>
      </c>
      <c r="S81" s="22">
        <f t="shared" si="19"/>
        <v>0</v>
      </c>
      <c r="T81" s="22">
        <v>10</v>
      </c>
      <c r="U81" s="23">
        <f t="shared" si="21"/>
        <v>39195.11627059991</v>
      </c>
      <c r="V81" s="23">
        <f t="shared" si="22"/>
        <v>39195.14168842398</v>
      </c>
    </row>
    <row r="82" spans="1:22" ht="12.75">
      <c r="A82" s="1">
        <v>79</v>
      </c>
      <c r="B82" s="37" t="s">
        <v>87</v>
      </c>
      <c r="C82" s="27" t="s">
        <v>101</v>
      </c>
      <c r="D82" s="9" t="s">
        <v>97</v>
      </c>
      <c r="E82" s="1">
        <v>58</v>
      </c>
      <c r="F82" s="4">
        <v>17.6</v>
      </c>
      <c r="G82" s="4" t="s">
        <v>23</v>
      </c>
      <c r="H82" s="1">
        <v>137</v>
      </c>
      <c r="I82" s="26">
        <v>1.8</v>
      </c>
      <c r="J82" s="11" t="s">
        <v>22</v>
      </c>
      <c r="K82" s="20">
        <f t="shared" si="20"/>
        <v>2.2908937606760165</v>
      </c>
      <c r="L82" s="20">
        <f t="shared" si="14"/>
        <v>3.69498993657422</v>
      </c>
      <c r="M82" s="21">
        <v>10</v>
      </c>
      <c r="N82" s="21">
        <f t="shared" si="15"/>
        <v>0.22908937606760166</v>
      </c>
      <c r="O82" s="15">
        <v>99</v>
      </c>
      <c r="P82" s="22">
        <f t="shared" si="16"/>
        <v>180.67499999999998</v>
      </c>
      <c r="Q82" s="22">
        <f t="shared" si="17"/>
        <v>175.67499999999998</v>
      </c>
      <c r="R82" s="22">
        <f t="shared" si="18"/>
        <v>31.711666666666666</v>
      </c>
      <c r="S82" s="22">
        <f t="shared" si="19"/>
        <v>0</v>
      </c>
      <c r="T82" s="22">
        <v>10</v>
      </c>
      <c r="U82" s="23">
        <f t="shared" si="21"/>
        <v>39195.15123381465</v>
      </c>
      <c r="V82" s="23">
        <f t="shared" si="22"/>
        <v>39195.18020024984</v>
      </c>
    </row>
    <row r="83" spans="1:22" ht="12.75">
      <c r="A83" s="1">
        <v>80</v>
      </c>
      <c r="B83" s="37" t="s">
        <v>86</v>
      </c>
      <c r="C83" s="27" t="s">
        <v>100</v>
      </c>
      <c r="D83" s="9" t="s">
        <v>97</v>
      </c>
      <c r="E83" s="1">
        <v>58</v>
      </c>
      <c r="F83" s="4">
        <v>21.2</v>
      </c>
      <c r="G83" s="4" t="s">
        <v>23</v>
      </c>
      <c r="H83" s="1">
        <v>136</v>
      </c>
      <c r="I83" s="26">
        <v>58.1</v>
      </c>
      <c r="J83" s="11" t="s">
        <v>22</v>
      </c>
      <c r="K83" s="20">
        <f t="shared" si="20"/>
        <v>4.100855861453079</v>
      </c>
      <c r="L83" s="20">
        <f t="shared" si="14"/>
        <v>6.614283647504966</v>
      </c>
      <c r="M83" s="21">
        <v>10</v>
      </c>
      <c r="N83" s="21">
        <f t="shared" si="15"/>
        <v>0.4100855861453079</v>
      </c>
      <c r="O83" s="15">
        <v>58</v>
      </c>
      <c r="P83" s="22">
        <f t="shared" si="16"/>
        <v>105.85</v>
      </c>
      <c r="Q83" s="22">
        <f t="shared" si="17"/>
        <v>100.85</v>
      </c>
      <c r="R83" s="22">
        <f t="shared" si="18"/>
        <v>26.723333333333333</v>
      </c>
      <c r="S83" s="22">
        <f t="shared" si="19"/>
        <v>0</v>
      </c>
      <c r="T83" s="22">
        <v>10</v>
      </c>
      <c r="U83" s="23">
        <f t="shared" si="21"/>
        <v>39195.19728714926</v>
      </c>
      <c r="V83" s="23">
        <f t="shared" si="22"/>
        <v>39195.222789464075</v>
      </c>
    </row>
    <row r="84" spans="1:22" ht="15" customHeight="1">
      <c r="A84" s="54">
        <v>81</v>
      </c>
      <c r="B84" s="55">
        <v>0</v>
      </c>
      <c r="C84" s="56" t="s">
        <v>145</v>
      </c>
      <c r="D84" s="57" t="s">
        <v>27</v>
      </c>
      <c r="E84" s="54">
        <v>59</v>
      </c>
      <c r="F84" s="58">
        <v>17.7</v>
      </c>
      <c r="G84" s="59" t="s">
        <v>23</v>
      </c>
      <c r="H84" s="54">
        <v>139</v>
      </c>
      <c r="I84" s="58">
        <v>23</v>
      </c>
      <c r="J84" s="60" t="s">
        <v>22</v>
      </c>
      <c r="K84" s="61">
        <f t="shared" si="20"/>
        <v>93.90861707821362</v>
      </c>
      <c r="L84" s="61">
        <f aca="true" t="shared" si="23" ref="L84:L126">K84/0.62</f>
        <v>151.4655114164736</v>
      </c>
      <c r="M84" s="62">
        <v>10</v>
      </c>
      <c r="N84" s="62">
        <f aca="true" t="shared" si="24" ref="N84:N126">K84/M84</f>
        <v>9.390861707821362</v>
      </c>
      <c r="O84" s="54">
        <v>30</v>
      </c>
      <c r="P84" s="63">
        <f aca="true" t="shared" si="25" ref="P84:P126">1.825*O84</f>
        <v>54.75</v>
      </c>
      <c r="Q84" s="63">
        <f aca="true" t="shared" si="26" ref="Q84:Q126">P84-5</f>
        <v>49.75</v>
      </c>
      <c r="R84" s="63">
        <f aca="true" t="shared" si="27" ref="R84:R126">IF(LEFT($D84,3)="ctd",IF($Q84&lt;200,($Q84/30+$Q84/30+20),(IF($Q84&gt;200,(200/30+($Q84-200)/45+$Q84/50+20),1.4))),0)</f>
        <v>23.316666666666666</v>
      </c>
      <c r="S84" s="63">
        <f aca="true" t="shared" si="28" ref="S84:S126">IF(RIGHT($D84,3)="bon",IF($Q84&lt;800,($Q84/30*1.7*2),(IF($Q84&gt;200,($Q84/30*1.7*2+15),1.4))),0)</f>
        <v>5.638333333333334</v>
      </c>
      <c r="T84" s="63">
        <v>10</v>
      </c>
      <c r="U84" s="64">
        <f t="shared" si="21"/>
        <v>39195.61407536857</v>
      </c>
      <c r="V84" s="64">
        <f t="shared" si="22"/>
        <v>39195.641127451905</v>
      </c>
    </row>
    <row r="85" spans="1:22" ht="15" customHeight="1">
      <c r="A85" s="54">
        <v>82</v>
      </c>
      <c r="B85" s="55">
        <v>10</v>
      </c>
      <c r="C85" s="56" t="s">
        <v>146</v>
      </c>
      <c r="D85" s="57" t="s">
        <v>27</v>
      </c>
      <c r="E85" s="54">
        <v>59</v>
      </c>
      <c r="F85" s="58">
        <v>9.48</v>
      </c>
      <c r="G85" s="59" t="s">
        <v>23</v>
      </c>
      <c r="H85" s="54">
        <v>139</v>
      </c>
      <c r="I85" s="58">
        <v>32.54</v>
      </c>
      <c r="J85" s="60" t="s">
        <v>22</v>
      </c>
      <c r="K85" s="61">
        <f t="shared" si="20"/>
        <v>9.569989673242002</v>
      </c>
      <c r="L85" s="61">
        <f t="shared" si="23"/>
        <v>15.435467214906454</v>
      </c>
      <c r="M85" s="62">
        <v>10</v>
      </c>
      <c r="N85" s="62">
        <f t="shared" si="24"/>
        <v>0.9569989673242002</v>
      </c>
      <c r="O85" s="54">
        <v>65</v>
      </c>
      <c r="P85" s="63">
        <f t="shared" si="25"/>
        <v>118.625</v>
      </c>
      <c r="Q85" s="63">
        <f t="shared" si="26"/>
        <v>113.625</v>
      </c>
      <c r="R85" s="63">
        <f t="shared" si="27"/>
        <v>27.575</v>
      </c>
      <c r="S85" s="63">
        <f t="shared" si="28"/>
        <v>12.8775</v>
      </c>
      <c r="T85" s="63">
        <v>10</v>
      </c>
      <c r="U85" s="64">
        <f t="shared" si="21"/>
        <v>39195.68100240888</v>
      </c>
      <c r="V85" s="64">
        <f t="shared" si="22"/>
        <v>39195.71603886721</v>
      </c>
    </row>
    <row r="86" spans="1:22" ht="15" customHeight="1">
      <c r="A86" s="54">
        <v>83</v>
      </c>
      <c r="B86" s="55">
        <v>20</v>
      </c>
      <c r="C86" s="56" t="s">
        <v>147</v>
      </c>
      <c r="D86" s="57" t="s">
        <v>27</v>
      </c>
      <c r="E86" s="54">
        <v>59</v>
      </c>
      <c r="F86" s="58">
        <v>1.26</v>
      </c>
      <c r="G86" s="59" t="s">
        <v>23</v>
      </c>
      <c r="H86" s="54">
        <v>139</v>
      </c>
      <c r="I86" s="58">
        <v>42.08</v>
      </c>
      <c r="J86" s="60" t="s">
        <v>22</v>
      </c>
      <c r="K86" s="61">
        <f t="shared" si="20"/>
        <v>9.580004249748635</v>
      </c>
      <c r="L86" s="61">
        <f t="shared" si="23"/>
        <v>15.451619757659088</v>
      </c>
      <c r="M86" s="62">
        <v>10</v>
      </c>
      <c r="N86" s="62">
        <f t="shared" si="24"/>
        <v>0.9580004249748635</v>
      </c>
      <c r="O86" s="54">
        <v>63</v>
      </c>
      <c r="P86" s="63">
        <f t="shared" si="25"/>
        <v>114.975</v>
      </c>
      <c r="Q86" s="63">
        <f t="shared" si="26"/>
        <v>109.975</v>
      </c>
      <c r="R86" s="63">
        <f t="shared" si="27"/>
        <v>27.331666666666667</v>
      </c>
      <c r="S86" s="63">
        <f t="shared" si="28"/>
        <v>12.463833333333332</v>
      </c>
      <c r="T86" s="63">
        <v>10</v>
      </c>
      <c r="U86" s="64">
        <f t="shared" si="21"/>
        <v>39195.75595555158</v>
      </c>
      <c r="V86" s="64">
        <f t="shared" si="22"/>
        <v>39195.790535759916</v>
      </c>
    </row>
    <row r="87" spans="1:22" ht="15" customHeight="1">
      <c r="A87" s="54">
        <v>84</v>
      </c>
      <c r="B87" s="55">
        <v>30</v>
      </c>
      <c r="C87" s="56" t="s">
        <v>148</v>
      </c>
      <c r="D87" s="57" t="s">
        <v>27</v>
      </c>
      <c r="E87" s="54">
        <v>58</v>
      </c>
      <c r="F87" s="58">
        <v>53.04</v>
      </c>
      <c r="G87" s="59" t="s">
        <v>23</v>
      </c>
      <c r="H87" s="54">
        <v>139</v>
      </c>
      <c r="I87" s="58">
        <v>51.62</v>
      </c>
      <c r="J87" s="60" t="s">
        <v>22</v>
      </c>
      <c r="K87" s="61">
        <f t="shared" si="20"/>
        <v>9.590034006790862</v>
      </c>
      <c r="L87" s="61">
        <f t="shared" si="23"/>
        <v>15.467796785146552</v>
      </c>
      <c r="M87" s="62">
        <v>10</v>
      </c>
      <c r="N87" s="62">
        <f t="shared" si="24"/>
        <v>0.9590034006790862</v>
      </c>
      <c r="O87" s="54">
        <v>86</v>
      </c>
      <c r="P87" s="63">
        <f t="shared" si="25"/>
        <v>156.95</v>
      </c>
      <c r="Q87" s="63">
        <f t="shared" si="26"/>
        <v>151.95</v>
      </c>
      <c r="R87" s="63">
        <f t="shared" si="27"/>
        <v>30.13</v>
      </c>
      <c r="S87" s="63">
        <f t="shared" si="28"/>
        <v>17.220999999999997</v>
      </c>
      <c r="T87" s="63">
        <v>10</v>
      </c>
      <c r="U87" s="64">
        <f aca="true" t="shared" si="29" ref="U87:U121">V86+N87/24</f>
        <v>39195.83049423494</v>
      </c>
      <c r="V87" s="64">
        <f aca="true" t="shared" si="30" ref="V87:V121">U87+(R87+S87+T87)/(24*60)</f>
        <v>39195.870321318274</v>
      </c>
    </row>
    <row r="88" spans="1:22" ht="15" customHeight="1">
      <c r="A88" s="54">
        <v>85</v>
      </c>
      <c r="B88" s="55">
        <v>40</v>
      </c>
      <c r="C88" s="56" t="s">
        <v>149</v>
      </c>
      <c r="D88" s="57" t="s">
        <v>27</v>
      </c>
      <c r="E88" s="54">
        <v>58</v>
      </c>
      <c r="F88" s="58">
        <v>44.82</v>
      </c>
      <c r="G88" s="59" t="s">
        <v>23</v>
      </c>
      <c r="H88" s="54">
        <v>140</v>
      </c>
      <c r="I88" s="58">
        <v>1.16</v>
      </c>
      <c r="J88" s="60" t="s">
        <v>22</v>
      </c>
      <c r="K88" s="61">
        <f t="shared" si="20"/>
        <v>9.60007866757188</v>
      </c>
      <c r="L88" s="61">
        <f t="shared" si="23"/>
        <v>15.483997850922387</v>
      </c>
      <c r="M88" s="62">
        <v>10</v>
      </c>
      <c r="N88" s="62">
        <f t="shared" si="24"/>
        <v>0.9600078667571881</v>
      </c>
      <c r="O88" s="54">
        <v>100</v>
      </c>
      <c r="P88" s="63">
        <f t="shared" si="25"/>
        <v>182.5</v>
      </c>
      <c r="Q88" s="63">
        <f t="shared" si="26"/>
        <v>177.5</v>
      </c>
      <c r="R88" s="63">
        <f t="shared" si="27"/>
        <v>31.833333333333336</v>
      </c>
      <c r="S88" s="63">
        <f t="shared" si="28"/>
        <v>20.116666666666667</v>
      </c>
      <c r="T88" s="63">
        <v>10</v>
      </c>
      <c r="U88" s="64">
        <f t="shared" si="29"/>
        <v>39195.91032164606</v>
      </c>
      <c r="V88" s="64">
        <f t="shared" si="30"/>
        <v>39195.95334247939</v>
      </c>
    </row>
    <row r="89" spans="1:22" ht="15" customHeight="1">
      <c r="A89" s="54">
        <v>86</v>
      </c>
      <c r="B89" s="55">
        <v>50</v>
      </c>
      <c r="C89" s="56" t="s">
        <v>150</v>
      </c>
      <c r="D89" s="57" t="s">
        <v>27</v>
      </c>
      <c r="E89" s="54">
        <v>58</v>
      </c>
      <c r="F89" s="58">
        <v>36.6</v>
      </c>
      <c r="G89" s="59" t="s">
        <v>23</v>
      </c>
      <c r="H89" s="54">
        <v>140</v>
      </c>
      <c r="I89" s="58">
        <v>10.7</v>
      </c>
      <c r="J89" s="60" t="s">
        <v>22</v>
      </c>
      <c r="K89" s="61">
        <f aca="true" t="shared" si="31" ref="K89:K129">0.01+ACOS((COS(PI()/180*(90-(E88+F88/60)))*COS(PI()/180*(90-(E89+F89/60))))+(SIN(PI()/180*(90-(E88+F88/60)))*SIN(PI()/180*(90-(E89+F89/60)))*COS(ABS(PI()/180*((H88+(I88/60))-(H89+(I89/60)))))))*180/PI()*60</f>
        <v>9.610137956247526</v>
      </c>
      <c r="L89" s="61">
        <f t="shared" si="23"/>
        <v>15.500222510076654</v>
      </c>
      <c r="M89" s="62">
        <v>10</v>
      </c>
      <c r="N89" s="62">
        <f t="shared" si="24"/>
        <v>0.9610137956247525</v>
      </c>
      <c r="O89" s="54">
        <v>705</v>
      </c>
      <c r="P89" s="63">
        <f t="shared" si="25"/>
        <v>1286.625</v>
      </c>
      <c r="Q89" s="63">
        <f t="shared" si="26"/>
        <v>1281.625</v>
      </c>
      <c r="R89" s="63">
        <f t="shared" si="27"/>
        <v>76.33527777777778</v>
      </c>
      <c r="S89" s="63">
        <f t="shared" si="28"/>
        <v>160.25083333333333</v>
      </c>
      <c r="T89" s="63">
        <v>10</v>
      </c>
      <c r="U89" s="64">
        <f t="shared" si="29"/>
        <v>39195.993384720874</v>
      </c>
      <c r="V89" s="64">
        <f t="shared" si="30"/>
        <v>39196.16462507581</v>
      </c>
    </row>
    <row r="90" spans="1:22" ht="15" customHeight="1">
      <c r="A90" s="1">
        <v>87</v>
      </c>
      <c r="B90" s="37">
        <v>50</v>
      </c>
      <c r="C90" s="27" t="s">
        <v>151</v>
      </c>
      <c r="D90" s="35" t="s">
        <v>4</v>
      </c>
      <c r="E90" s="1">
        <v>58</v>
      </c>
      <c r="F90" s="41">
        <v>42.2</v>
      </c>
      <c r="G90" s="4" t="s">
        <v>23</v>
      </c>
      <c r="H90" s="1">
        <v>140</v>
      </c>
      <c r="I90" s="41">
        <v>32.5</v>
      </c>
      <c r="J90" s="11" t="s">
        <v>22</v>
      </c>
      <c r="K90" s="20">
        <f t="shared" si="31"/>
        <v>12.656975350442012</v>
      </c>
      <c r="L90" s="20">
        <f t="shared" si="23"/>
        <v>20.414476371680664</v>
      </c>
      <c r="M90" s="21">
        <v>10</v>
      </c>
      <c r="N90" s="21">
        <f t="shared" si="24"/>
        <v>1.2656975350442012</v>
      </c>
      <c r="O90" s="1">
        <v>240</v>
      </c>
      <c r="P90" s="22">
        <f t="shared" si="25"/>
        <v>438</v>
      </c>
      <c r="Q90" s="22">
        <f t="shared" si="26"/>
        <v>433</v>
      </c>
      <c r="R90" s="22">
        <f t="shared" si="27"/>
        <v>0</v>
      </c>
      <c r="S90" s="22">
        <f t="shared" si="28"/>
        <v>49.07333333333333</v>
      </c>
      <c r="T90" s="22">
        <v>10</v>
      </c>
      <c r="U90" s="23">
        <f t="shared" si="29"/>
        <v>39196.21736247311</v>
      </c>
      <c r="V90" s="23">
        <f t="shared" si="30"/>
        <v>39196.25838562126</v>
      </c>
    </row>
    <row r="91" spans="1:22" ht="15" customHeight="1">
      <c r="A91" s="1">
        <v>88</v>
      </c>
      <c r="B91" s="37">
        <v>40</v>
      </c>
      <c r="C91" s="27" t="s">
        <v>152</v>
      </c>
      <c r="D91" s="35" t="s">
        <v>4</v>
      </c>
      <c r="E91" s="1">
        <v>58</v>
      </c>
      <c r="F91" s="41">
        <v>50.76</v>
      </c>
      <c r="G91" s="4" t="s">
        <v>23</v>
      </c>
      <c r="H91" s="1">
        <v>140</v>
      </c>
      <c r="I91" s="41">
        <v>21.8</v>
      </c>
      <c r="J91" s="11" t="s">
        <v>22</v>
      </c>
      <c r="K91" s="20">
        <f t="shared" si="31"/>
        <v>10.210094420432833</v>
      </c>
      <c r="L91" s="20">
        <f t="shared" si="23"/>
        <v>16.46789422650457</v>
      </c>
      <c r="M91" s="21">
        <v>10</v>
      </c>
      <c r="N91" s="21">
        <f t="shared" si="24"/>
        <v>1.0210094420432834</v>
      </c>
      <c r="O91" s="1">
        <v>102</v>
      </c>
      <c r="P91" s="22">
        <f t="shared" si="25"/>
        <v>186.15</v>
      </c>
      <c r="Q91" s="22">
        <f t="shared" si="26"/>
        <v>181.15</v>
      </c>
      <c r="R91" s="22">
        <f t="shared" si="27"/>
        <v>0</v>
      </c>
      <c r="S91" s="22">
        <f t="shared" si="28"/>
        <v>20.53033333333333</v>
      </c>
      <c r="T91" s="22">
        <v>10</v>
      </c>
      <c r="U91" s="23">
        <f t="shared" si="29"/>
        <v>39196.30092768135</v>
      </c>
      <c r="V91" s="23">
        <f t="shared" si="30"/>
        <v>39196.32212930172</v>
      </c>
    </row>
    <row r="92" spans="1:22" ht="15" customHeight="1">
      <c r="A92" s="1">
        <v>89</v>
      </c>
      <c r="B92" s="37">
        <v>30</v>
      </c>
      <c r="C92" s="27" t="s">
        <v>153</v>
      </c>
      <c r="D92" s="35" t="s">
        <v>4</v>
      </c>
      <c r="E92" s="1">
        <v>58</v>
      </c>
      <c r="F92" s="41">
        <v>59.32</v>
      </c>
      <c r="G92" s="4" t="s">
        <v>23</v>
      </c>
      <c r="H92" s="1">
        <v>140</v>
      </c>
      <c r="I92" s="41">
        <v>11.1</v>
      </c>
      <c r="J92" s="11" t="s">
        <v>22</v>
      </c>
      <c r="K92" s="20">
        <f t="shared" si="31"/>
        <v>10.197713156942886</v>
      </c>
      <c r="L92" s="20">
        <f t="shared" si="23"/>
        <v>16.447924446682073</v>
      </c>
      <c r="M92" s="21">
        <v>10</v>
      </c>
      <c r="N92" s="21">
        <f t="shared" si="24"/>
        <v>1.0197713156942885</v>
      </c>
      <c r="O92" s="1">
        <v>80</v>
      </c>
      <c r="P92" s="22">
        <f t="shared" si="25"/>
        <v>146</v>
      </c>
      <c r="Q92" s="22">
        <f t="shared" si="26"/>
        <v>141</v>
      </c>
      <c r="R92" s="22">
        <f t="shared" si="27"/>
        <v>0</v>
      </c>
      <c r="S92" s="22">
        <f t="shared" si="28"/>
        <v>15.98</v>
      </c>
      <c r="T92" s="22">
        <v>10</v>
      </c>
      <c r="U92" s="23">
        <f t="shared" si="29"/>
        <v>39196.36461977321</v>
      </c>
      <c r="V92" s="23">
        <f t="shared" si="30"/>
        <v>39196.38266143988</v>
      </c>
    </row>
    <row r="93" spans="1:22" ht="15" customHeight="1">
      <c r="A93" s="1">
        <v>90</v>
      </c>
      <c r="B93" s="37">
        <v>20</v>
      </c>
      <c r="C93" s="27" t="s">
        <v>154</v>
      </c>
      <c r="D93" s="35" t="s">
        <v>4</v>
      </c>
      <c r="E93" s="1">
        <v>59</v>
      </c>
      <c r="F93" s="41">
        <v>7.88</v>
      </c>
      <c r="G93" s="4" t="s">
        <v>23</v>
      </c>
      <c r="H93" s="1">
        <v>140</v>
      </c>
      <c r="I93" s="41">
        <v>0.4</v>
      </c>
      <c r="J93" s="11" t="s">
        <v>22</v>
      </c>
      <c r="K93" s="20">
        <f t="shared" si="31"/>
        <v>10.185349401270619</v>
      </c>
      <c r="L93" s="20">
        <f t="shared" si="23"/>
        <v>16.427982905275194</v>
      </c>
      <c r="M93" s="21">
        <v>10</v>
      </c>
      <c r="N93" s="21">
        <f t="shared" si="24"/>
        <v>1.0185349401270618</v>
      </c>
      <c r="O93" s="1">
        <v>66</v>
      </c>
      <c r="P93" s="22">
        <f t="shared" si="25"/>
        <v>120.45</v>
      </c>
      <c r="Q93" s="22">
        <f t="shared" si="26"/>
        <v>115.45</v>
      </c>
      <c r="R93" s="22">
        <f t="shared" si="27"/>
        <v>0</v>
      </c>
      <c r="S93" s="22">
        <f t="shared" si="28"/>
        <v>13.084333333333333</v>
      </c>
      <c r="T93" s="22">
        <v>10</v>
      </c>
      <c r="U93" s="23">
        <f t="shared" si="29"/>
        <v>39196.42510039572</v>
      </c>
      <c r="V93" s="23">
        <f t="shared" si="30"/>
        <v>39196.44113118276</v>
      </c>
    </row>
    <row r="94" spans="1:22" ht="15" customHeight="1">
      <c r="A94" s="1">
        <v>91</v>
      </c>
      <c r="B94" s="37">
        <v>10</v>
      </c>
      <c r="C94" s="27" t="s">
        <v>155</v>
      </c>
      <c r="D94" s="35" t="s">
        <v>4</v>
      </c>
      <c r="E94" s="1">
        <v>59</v>
      </c>
      <c r="F94" s="41">
        <v>16.44</v>
      </c>
      <c r="G94" s="4" t="s">
        <v>23</v>
      </c>
      <c r="H94" s="1">
        <v>139</v>
      </c>
      <c r="I94" s="41">
        <v>49.7</v>
      </c>
      <c r="J94" s="11" t="s">
        <v>22</v>
      </c>
      <c r="K94" s="20">
        <f t="shared" si="31"/>
        <v>10.17300352457837</v>
      </c>
      <c r="L94" s="20">
        <f t="shared" si="23"/>
        <v>16.408070200932855</v>
      </c>
      <c r="M94" s="21">
        <v>10</v>
      </c>
      <c r="N94" s="21">
        <f t="shared" si="24"/>
        <v>1.017300352457837</v>
      </c>
      <c r="O94" s="1">
        <v>78</v>
      </c>
      <c r="P94" s="22">
        <f t="shared" si="25"/>
        <v>142.35</v>
      </c>
      <c r="Q94" s="22">
        <f t="shared" si="26"/>
        <v>137.35</v>
      </c>
      <c r="R94" s="22">
        <f t="shared" si="27"/>
        <v>0</v>
      </c>
      <c r="S94" s="22">
        <f t="shared" si="28"/>
        <v>15.566333333333333</v>
      </c>
      <c r="T94" s="22">
        <v>10</v>
      </c>
      <c r="U94" s="23">
        <f t="shared" si="29"/>
        <v>39196.483518697445</v>
      </c>
      <c r="V94" s="23">
        <f t="shared" si="30"/>
        <v>39196.50127309559</v>
      </c>
    </row>
    <row r="95" spans="1:22" ht="15" customHeight="1">
      <c r="A95" s="1">
        <v>92</v>
      </c>
      <c r="B95" s="37">
        <v>0</v>
      </c>
      <c r="C95" s="27" t="s">
        <v>156</v>
      </c>
      <c r="D95" s="35" t="s">
        <v>4</v>
      </c>
      <c r="E95" s="1">
        <v>59</v>
      </c>
      <c r="F95" s="41">
        <v>25</v>
      </c>
      <c r="G95" s="4" t="s">
        <v>23</v>
      </c>
      <c r="H95" s="1">
        <v>139</v>
      </c>
      <c r="I95" s="41">
        <v>39</v>
      </c>
      <c r="J95" s="11" t="s">
        <v>22</v>
      </c>
      <c r="K95" s="20">
        <f t="shared" si="31"/>
        <v>10.160675898964318</v>
      </c>
      <c r="L95" s="20">
        <f t="shared" si="23"/>
        <v>16.388186933813415</v>
      </c>
      <c r="M95" s="21">
        <v>10</v>
      </c>
      <c r="N95" s="21">
        <f t="shared" si="24"/>
        <v>1.0160675898964318</v>
      </c>
      <c r="O95" s="1">
        <v>51</v>
      </c>
      <c r="P95" s="22">
        <f t="shared" si="25"/>
        <v>93.075</v>
      </c>
      <c r="Q95" s="22">
        <f t="shared" si="26"/>
        <v>88.075</v>
      </c>
      <c r="R95" s="22">
        <f t="shared" si="27"/>
        <v>0</v>
      </c>
      <c r="S95" s="22">
        <f t="shared" si="28"/>
        <v>9.981833333333334</v>
      </c>
      <c r="T95" s="22">
        <v>10</v>
      </c>
      <c r="U95" s="23">
        <f t="shared" si="29"/>
        <v>39196.54360924517</v>
      </c>
      <c r="V95" s="23">
        <f t="shared" si="30"/>
        <v>39196.55748551832</v>
      </c>
    </row>
    <row r="96" spans="1:22" ht="15" customHeight="1">
      <c r="A96" s="1">
        <v>93</v>
      </c>
      <c r="B96" s="37">
        <v>0</v>
      </c>
      <c r="C96" s="27" t="s">
        <v>157</v>
      </c>
      <c r="D96" s="9" t="s">
        <v>27</v>
      </c>
      <c r="E96" s="1">
        <v>59</v>
      </c>
      <c r="F96" s="18">
        <v>29.5</v>
      </c>
      <c r="G96" s="4" t="s">
        <v>23</v>
      </c>
      <c r="H96" s="1">
        <v>139</v>
      </c>
      <c r="I96" s="26">
        <v>53</v>
      </c>
      <c r="J96" s="11" t="s">
        <v>22</v>
      </c>
      <c r="K96" s="20">
        <f t="shared" si="31"/>
        <v>8.428772303062958</v>
      </c>
      <c r="L96" s="20">
        <f t="shared" si="23"/>
        <v>13.59479403719832</v>
      </c>
      <c r="M96" s="21">
        <v>10</v>
      </c>
      <c r="N96" s="21">
        <f t="shared" si="24"/>
        <v>0.8428772303062958</v>
      </c>
      <c r="O96" s="1">
        <v>51</v>
      </c>
      <c r="P96" s="22">
        <f t="shared" si="25"/>
        <v>93.075</v>
      </c>
      <c r="Q96" s="22">
        <f t="shared" si="26"/>
        <v>88.075</v>
      </c>
      <c r="R96" s="22">
        <f t="shared" si="27"/>
        <v>25.871666666666666</v>
      </c>
      <c r="S96" s="22">
        <f t="shared" si="28"/>
        <v>9.981833333333334</v>
      </c>
      <c r="T96" s="22">
        <v>10</v>
      </c>
      <c r="U96" s="23">
        <f t="shared" si="29"/>
        <v>39196.59260540292</v>
      </c>
      <c r="V96" s="23">
        <f t="shared" si="30"/>
        <v>39196.62444811125</v>
      </c>
    </row>
    <row r="97" spans="1:22" ht="15" customHeight="1">
      <c r="A97" s="1">
        <v>94</v>
      </c>
      <c r="B97" s="37">
        <v>10</v>
      </c>
      <c r="C97" s="27" t="s">
        <v>158</v>
      </c>
      <c r="D97" s="9" t="s">
        <v>27</v>
      </c>
      <c r="E97" s="1">
        <v>59</v>
      </c>
      <c r="F97" s="18">
        <v>21.16</v>
      </c>
      <c r="G97" s="4" t="s">
        <v>23</v>
      </c>
      <c r="H97" s="1">
        <v>140</v>
      </c>
      <c r="I97" s="26">
        <v>4</v>
      </c>
      <c r="J97" s="11" t="s">
        <v>22</v>
      </c>
      <c r="K97" s="20">
        <f t="shared" si="31"/>
        <v>10.05332226376151</v>
      </c>
      <c r="L97" s="20">
        <f t="shared" si="23"/>
        <v>16.21503590929276</v>
      </c>
      <c r="M97" s="21">
        <v>10</v>
      </c>
      <c r="N97" s="21">
        <f t="shared" si="24"/>
        <v>1.005332226376151</v>
      </c>
      <c r="O97" s="1">
        <v>81</v>
      </c>
      <c r="P97" s="22">
        <f t="shared" si="25"/>
        <v>147.825</v>
      </c>
      <c r="Q97" s="22">
        <f t="shared" si="26"/>
        <v>142.825</v>
      </c>
      <c r="R97" s="22">
        <f t="shared" si="27"/>
        <v>29.52166666666667</v>
      </c>
      <c r="S97" s="22">
        <f t="shared" si="28"/>
        <v>16.186833333333333</v>
      </c>
      <c r="T97" s="22">
        <v>10</v>
      </c>
      <c r="U97" s="23">
        <f t="shared" si="29"/>
        <v>39196.66633695402</v>
      </c>
      <c r="V97" s="23">
        <f t="shared" si="30"/>
        <v>39196.70502341235</v>
      </c>
    </row>
    <row r="98" spans="1:22" ht="15" customHeight="1">
      <c r="A98" s="1">
        <v>95</v>
      </c>
      <c r="B98" s="37">
        <v>20</v>
      </c>
      <c r="C98" s="27" t="s">
        <v>159</v>
      </c>
      <c r="D98" s="9" t="s">
        <v>27</v>
      </c>
      <c r="E98" s="1">
        <v>59</v>
      </c>
      <c r="F98" s="18">
        <v>12.82</v>
      </c>
      <c r="G98" s="4" t="s">
        <v>23</v>
      </c>
      <c r="H98" s="1">
        <v>140</v>
      </c>
      <c r="I98" s="26">
        <v>15</v>
      </c>
      <c r="J98" s="11" t="s">
        <v>22</v>
      </c>
      <c r="K98" s="20">
        <f t="shared" si="31"/>
        <v>10.06613208085037</v>
      </c>
      <c r="L98" s="20">
        <f t="shared" si="23"/>
        <v>16.235696904597372</v>
      </c>
      <c r="M98" s="21">
        <v>10</v>
      </c>
      <c r="N98" s="21">
        <f t="shared" si="24"/>
        <v>1.006613208085037</v>
      </c>
      <c r="O98" s="1">
        <v>73</v>
      </c>
      <c r="P98" s="22">
        <f t="shared" si="25"/>
        <v>133.225</v>
      </c>
      <c r="Q98" s="22">
        <f t="shared" si="26"/>
        <v>128.225</v>
      </c>
      <c r="R98" s="22">
        <f t="shared" si="27"/>
        <v>28.548333333333332</v>
      </c>
      <c r="S98" s="22">
        <f t="shared" si="28"/>
        <v>14.532166666666667</v>
      </c>
      <c r="T98" s="22">
        <v>10</v>
      </c>
      <c r="U98" s="23">
        <f t="shared" si="29"/>
        <v>39196.746965629354</v>
      </c>
      <c r="V98" s="23">
        <f t="shared" si="30"/>
        <v>39196.78382708769</v>
      </c>
    </row>
    <row r="99" spans="1:22" ht="15" customHeight="1">
      <c r="A99" s="1">
        <v>96</v>
      </c>
      <c r="B99" s="37">
        <v>30</v>
      </c>
      <c r="C99" s="27" t="s">
        <v>160</v>
      </c>
      <c r="D99" s="9" t="s">
        <v>27</v>
      </c>
      <c r="E99" s="1">
        <v>59</v>
      </c>
      <c r="F99" s="18">
        <v>4.48</v>
      </c>
      <c r="G99" s="4" t="s">
        <v>23</v>
      </c>
      <c r="H99" s="1">
        <v>140</v>
      </c>
      <c r="I99" s="26">
        <v>26</v>
      </c>
      <c r="J99" s="11" t="s">
        <v>22</v>
      </c>
      <c r="K99" s="20">
        <f t="shared" si="31"/>
        <v>10.078959421086932</v>
      </c>
      <c r="L99" s="20">
        <f t="shared" si="23"/>
        <v>16.256386163043437</v>
      </c>
      <c r="M99" s="21">
        <v>10</v>
      </c>
      <c r="N99" s="21">
        <f t="shared" si="24"/>
        <v>1.0078959421086933</v>
      </c>
      <c r="O99" s="1">
        <v>80</v>
      </c>
      <c r="P99" s="22">
        <f t="shared" si="25"/>
        <v>146</v>
      </c>
      <c r="Q99" s="22">
        <f t="shared" si="26"/>
        <v>141</v>
      </c>
      <c r="R99" s="22">
        <f t="shared" si="27"/>
        <v>29.4</v>
      </c>
      <c r="S99" s="22">
        <f t="shared" si="28"/>
        <v>15.98</v>
      </c>
      <c r="T99" s="22">
        <v>10</v>
      </c>
      <c r="U99" s="23">
        <f t="shared" si="29"/>
        <v>39196.82582275195</v>
      </c>
      <c r="V99" s="23">
        <f t="shared" si="30"/>
        <v>39196.86428108528</v>
      </c>
    </row>
    <row r="100" spans="1:22" ht="15" customHeight="1">
      <c r="A100" s="1">
        <v>97</v>
      </c>
      <c r="B100" s="37">
        <v>40</v>
      </c>
      <c r="C100" s="27" t="s">
        <v>161</v>
      </c>
      <c r="D100" s="9" t="s">
        <v>27</v>
      </c>
      <c r="E100" s="1">
        <v>58</v>
      </c>
      <c r="F100" s="18">
        <v>56.14</v>
      </c>
      <c r="G100" s="4" t="s">
        <v>23</v>
      </c>
      <c r="H100" s="1">
        <v>140</v>
      </c>
      <c r="I100" s="26">
        <v>37</v>
      </c>
      <c r="J100" s="11" t="s">
        <v>22</v>
      </c>
      <c r="K100" s="20">
        <f t="shared" si="31"/>
        <v>10.091803916046173</v>
      </c>
      <c r="L100" s="20">
        <f t="shared" si="23"/>
        <v>16.277103090397052</v>
      </c>
      <c r="M100" s="21">
        <v>10</v>
      </c>
      <c r="N100" s="21">
        <f t="shared" si="24"/>
        <v>1.0091803916046174</v>
      </c>
      <c r="O100" s="1">
        <v>104</v>
      </c>
      <c r="P100" s="22">
        <f t="shared" si="25"/>
        <v>189.79999999999998</v>
      </c>
      <c r="Q100" s="22">
        <f t="shared" si="26"/>
        <v>184.79999999999998</v>
      </c>
      <c r="R100" s="22">
        <f t="shared" si="27"/>
        <v>32.32</v>
      </c>
      <c r="S100" s="22">
        <f t="shared" si="28"/>
        <v>20.943999999999996</v>
      </c>
      <c r="T100" s="22">
        <v>10</v>
      </c>
      <c r="U100" s="23">
        <f t="shared" si="29"/>
        <v>39196.90633026827</v>
      </c>
      <c r="V100" s="23">
        <f t="shared" si="30"/>
        <v>39196.950263601604</v>
      </c>
    </row>
    <row r="101" spans="1:22" ht="15" customHeight="1">
      <c r="A101" s="1">
        <v>98</v>
      </c>
      <c r="B101" s="37">
        <v>50</v>
      </c>
      <c r="C101" s="27" t="s">
        <v>162</v>
      </c>
      <c r="D101" s="9" t="s">
        <v>27</v>
      </c>
      <c r="E101" s="1">
        <v>58</v>
      </c>
      <c r="F101" s="18">
        <v>47.8</v>
      </c>
      <c r="G101" s="4" t="s">
        <v>23</v>
      </c>
      <c r="H101" s="1">
        <v>140</v>
      </c>
      <c r="I101" s="26">
        <v>48</v>
      </c>
      <c r="J101" s="11" t="s">
        <v>22</v>
      </c>
      <c r="K101" s="20">
        <f t="shared" si="31"/>
        <v>10.10466519882821</v>
      </c>
      <c r="L101" s="20">
        <f t="shared" si="23"/>
        <v>16.297847094884208</v>
      </c>
      <c r="M101" s="21">
        <v>10</v>
      </c>
      <c r="N101" s="21">
        <f t="shared" si="24"/>
        <v>1.0104665198828209</v>
      </c>
      <c r="O101" s="1">
        <v>600</v>
      </c>
      <c r="P101" s="22">
        <f t="shared" si="25"/>
        <v>1095</v>
      </c>
      <c r="Q101" s="22">
        <f t="shared" si="26"/>
        <v>1090</v>
      </c>
      <c r="R101" s="22">
        <f t="shared" si="27"/>
        <v>68.24444444444444</v>
      </c>
      <c r="S101" s="22">
        <f t="shared" si="28"/>
        <v>138.53333333333333</v>
      </c>
      <c r="T101" s="22">
        <v>10</v>
      </c>
      <c r="U101" s="23">
        <f t="shared" si="29"/>
        <v>39196.99236637326</v>
      </c>
      <c r="V101" s="23">
        <f t="shared" si="30"/>
        <v>39197.142906496716</v>
      </c>
    </row>
    <row r="102" spans="1:22" ht="15" customHeight="1">
      <c r="A102" s="1">
        <v>99</v>
      </c>
      <c r="B102" s="37">
        <v>50</v>
      </c>
      <c r="C102" s="27" t="s">
        <v>163</v>
      </c>
      <c r="D102" s="35" t="s">
        <v>4</v>
      </c>
      <c r="E102" s="1">
        <v>58</v>
      </c>
      <c r="F102" s="18">
        <v>53.2</v>
      </c>
      <c r="G102" s="4" t="s">
        <v>23</v>
      </c>
      <c r="H102" s="1">
        <v>141</v>
      </c>
      <c r="I102" s="26">
        <v>6</v>
      </c>
      <c r="J102" s="11" t="s">
        <v>22</v>
      </c>
      <c r="K102" s="20">
        <f t="shared" si="31"/>
        <v>10.775547160558794</v>
      </c>
      <c r="L102" s="20">
        <f t="shared" si="23"/>
        <v>17.37991477509483</v>
      </c>
      <c r="M102" s="21">
        <v>10</v>
      </c>
      <c r="N102" s="21">
        <f t="shared" si="24"/>
        <v>1.0775547160558794</v>
      </c>
      <c r="O102" s="1">
        <v>550</v>
      </c>
      <c r="P102" s="22">
        <f t="shared" si="25"/>
        <v>1003.75</v>
      </c>
      <c r="Q102" s="22">
        <f t="shared" si="26"/>
        <v>998.75</v>
      </c>
      <c r="R102" s="22">
        <f t="shared" si="27"/>
        <v>0</v>
      </c>
      <c r="S102" s="22">
        <f t="shared" si="28"/>
        <v>128.19166666666666</v>
      </c>
      <c r="T102" s="22">
        <v>10</v>
      </c>
      <c r="U102" s="23">
        <f t="shared" si="29"/>
        <v>39197.18780460989</v>
      </c>
      <c r="V102" s="23">
        <f t="shared" si="30"/>
        <v>39197.28377104507</v>
      </c>
    </row>
    <row r="103" spans="1:22" ht="15" customHeight="1">
      <c r="A103" s="1">
        <v>100</v>
      </c>
      <c r="B103" s="37">
        <v>40</v>
      </c>
      <c r="C103" s="27" t="s">
        <v>164</v>
      </c>
      <c r="D103" s="35" t="s">
        <v>4</v>
      </c>
      <c r="E103" s="1">
        <v>59</v>
      </c>
      <c r="F103" s="18">
        <v>1.48</v>
      </c>
      <c r="G103" s="4" t="s">
        <v>23</v>
      </c>
      <c r="H103" s="1">
        <v>140</v>
      </c>
      <c r="I103" s="26">
        <v>55.1</v>
      </c>
      <c r="J103" s="11" t="s">
        <v>22</v>
      </c>
      <c r="K103" s="20">
        <f t="shared" si="31"/>
        <v>10.017771180887868</v>
      </c>
      <c r="L103" s="20">
        <f t="shared" si="23"/>
        <v>16.157695453044948</v>
      </c>
      <c r="M103" s="21">
        <v>10</v>
      </c>
      <c r="N103" s="21">
        <f t="shared" si="24"/>
        <v>1.0017771180887869</v>
      </c>
      <c r="O103" s="1">
        <v>103</v>
      </c>
      <c r="P103" s="22">
        <f t="shared" si="25"/>
        <v>187.975</v>
      </c>
      <c r="Q103" s="22">
        <f t="shared" si="26"/>
        <v>182.975</v>
      </c>
      <c r="R103" s="22">
        <f t="shared" si="27"/>
        <v>0</v>
      </c>
      <c r="S103" s="22">
        <f t="shared" si="28"/>
        <v>20.737166666666663</v>
      </c>
      <c r="T103" s="22">
        <v>10</v>
      </c>
      <c r="U103" s="23">
        <f t="shared" si="29"/>
        <v>39197.325511758325</v>
      </c>
      <c r="V103" s="23">
        <f t="shared" si="30"/>
        <v>39197.346857012955</v>
      </c>
    </row>
    <row r="104" spans="1:22" ht="15" customHeight="1">
      <c r="A104" s="1">
        <v>101</v>
      </c>
      <c r="B104" s="37">
        <v>30</v>
      </c>
      <c r="C104" s="27" t="s">
        <v>165</v>
      </c>
      <c r="D104" s="35" t="s">
        <v>4</v>
      </c>
      <c r="E104" s="1">
        <v>59</v>
      </c>
      <c r="F104" s="18">
        <v>9.76</v>
      </c>
      <c r="G104" s="4" t="s">
        <v>23</v>
      </c>
      <c r="H104" s="1">
        <v>140</v>
      </c>
      <c r="I104" s="26">
        <v>44.2</v>
      </c>
      <c r="J104" s="11" t="s">
        <v>22</v>
      </c>
      <c r="K104" s="20">
        <f t="shared" si="31"/>
        <v>10.005145586227272</v>
      </c>
      <c r="L104" s="20">
        <f t="shared" si="23"/>
        <v>16.137331590689147</v>
      </c>
      <c r="M104" s="21">
        <v>10</v>
      </c>
      <c r="N104" s="21">
        <f t="shared" si="24"/>
        <v>1.000514558622727</v>
      </c>
      <c r="O104" s="1">
        <v>86</v>
      </c>
      <c r="P104" s="22">
        <f t="shared" si="25"/>
        <v>156.95</v>
      </c>
      <c r="Q104" s="22">
        <f t="shared" si="26"/>
        <v>151.95</v>
      </c>
      <c r="R104" s="22">
        <f t="shared" si="27"/>
        <v>0</v>
      </c>
      <c r="S104" s="22">
        <f t="shared" si="28"/>
        <v>17.220999999999997</v>
      </c>
      <c r="T104" s="22">
        <v>10</v>
      </c>
      <c r="U104" s="23">
        <f t="shared" si="29"/>
        <v>39197.38854511957</v>
      </c>
      <c r="V104" s="23">
        <f t="shared" si="30"/>
        <v>39197.40744859179</v>
      </c>
    </row>
    <row r="105" spans="1:22" ht="15" customHeight="1">
      <c r="A105" s="1">
        <v>102</v>
      </c>
      <c r="B105" s="37">
        <v>20</v>
      </c>
      <c r="C105" s="27" t="s">
        <v>166</v>
      </c>
      <c r="D105" s="35" t="s">
        <v>4</v>
      </c>
      <c r="E105" s="1">
        <v>59</v>
      </c>
      <c r="F105" s="18">
        <v>18.04</v>
      </c>
      <c r="G105" s="4" t="s">
        <v>23</v>
      </c>
      <c r="H105" s="1">
        <v>140</v>
      </c>
      <c r="I105" s="26">
        <v>33.3</v>
      </c>
      <c r="J105" s="11" t="s">
        <v>22</v>
      </c>
      <c r="K105" s="20">
        <f t="shared" si="31"/>
        <v>9.992536636379775</v>
      </c>
      <c r="L105" s="20">
        <f t="shared" si="23"/>
        <v>16.11699457480609</v>
      </c>
      <c r="M105" s="21">
        <v>10</v>
      </c>
      <c r="N105" s="21">
        <f t="shared" si="24"/>
        <v>0.9992536636379775</v>
      </c>
      <c r="O105" s="1">
        <v>74</v>
      </c>
      <c r="P105" s="22">
        <f t="shared" si="25"/>
        <v>135.04999999999998</v>
      </c>
      <c r="Q105" s="22">
        <f t="shared" si="26"/>
        <v>130.04999999999998</v>
      </c>
      <c r="R105" s="22">
        <f t="shared" si="27"/>
        <v>0</v>
      </c>
      <c r="S105" s="22">
        <f t="shared" si="28"/>
        <v>14.738999999999997</v>
      </c>
      <c r="T105" s="22">
        <v>10</v>
      </c>
      <c r="U105" s="23">
        <f t="shared" si="29"/>
        <v>39197.449084161104</v>
      </c>
      <c r="V105" s="23">
        <f t="shared" si="30"/>
        <v>39197.466264022216</v>
      </c>
    </row>
    <row r="106" spans="1:22" ht="15" customHeight="1">
      <c r="A106" s="1">
        <v>103</v>
      </c>
      <c r="B106" s="37">
        <v>10</v>
      </c>
      <c r="C106" s="27" t="s">
        <v>167</v>
      </c>
      <c r="D106" s="35" t="s">
        <v>4</v>
      </c>
      <c r="E106" s="1">
        <v>59</v>
      </c>
      <c r="F106" s="18">
        <v>26.32</v>
      </c>
      <c r="G106" s="4" t="s">
        <v>23</v>
      </c>
      <c r="H106" s="1">
        <v>140</v>
      </c>
      <c r="I106" s="26">
        <v>22.4</v>
      </c>
      <c r="J106" s="11" t="s">
        <v>22</v>
      </c>
      <c r="K106" s="20">
        <f t="shared" si="31"/>
        <v>9.979944687576152</v>
      </c>
      <c r="L106" s="20">
        <f t="shared" si="23"/>
        <v>16.096684979961537</v>
      </c>
      <c r="M106" s="21">
        <v>10</v>
      </c>
      <c r="N106" s="21">
        <f t="shared" si="24"/>
        <v>0.9979944687576152</v>
      </c>
      <c r="O106" s="1">
        <v>125</v>
      </c>
      <c r="P106" s="22">
        <f t="shared" si="25"/>
        <v>228.125</v>
      </c>
      <c r="Q106" s="22">
        <f t="shared" si="26"/>
        <v>223.125</v>
      </c>
      <c r="R106" s="22">
        <f t="shared" si="27"/>
        <v>0</v>
      </c>
      <c r="S106" s="22">
        <f t="shared" si="28"/>
        <v>25.287499999999998</v>
      </c>
      <c r="T106" s="22">
        <v>10</v>
      </c>
      <c r="U106" s="23">
        <f t="shared" si="29"/>
        <v>39197.50784712508</v>
      </c>
      <c r="V106" s="23">
        <f t="shared" si="30"/>
        <v>39197.532352333415</v>
      </c>
    </row>
    <row r="107" spans="1:22" ht="15" customHeight="1">
      <c r="A107" s="1">
        <v>104</v>
      </c>
      <c r="B107" s="37">
        <v>0</v>
      </c>
      <c r="C107" s="27" t="s">
        <v>168</v>
      </c>
      <c r="D107" s="35" t="s">
        <v>4</v>
      </c>
      <c r="E107" s="1">
        <v>59</v>
      </c>
      <c r="F107" s="18">
        <v>34.6</v>
      </c>
      <c r="G107" s="4" t="s">
        <v>23</v>
      </c>
      <c r="H107" s="1">
        <v>140</v>
      </c>
      <c r="I107" s="26">
        <v>11.5</v>
      </c>
      <c r="J107" s="11" t="s">
        <v>22</v>
      </c>
      <c r="K107" s="20">
        <f t="shared" si="31"/>
        <v>9.967370097237215</v>
      </c>
      <c r="L107" s="20">
        <f t="shared" si="23"/>
        <v>16.07640338264067</v>
      </c>
      <c r="M107" s="21">
        <v>10</v>
      </c>
      <c r="N107" s="21">
        <f t="shared" si="24"/>
        <v>0.9967370097237215</v>
      </c>
      <c r="O107" s="1">
        <v>30</v>
      </c>
      <c r="P107" s="22">
        <f t="shared" si="25"/>
        <v>54.75</v>
      </c>
      <c r="Q107" s="22">
        <f t="shared" si="26"/>
        <v>49.75</v>
      </c>
      <c r="R107" s="22">
        <f t="shared" si="27"/>
        <v>0</v>
      </c>
      <c r="S107" s="22">
        <f t="shared" si="28"/>
        <v>5.638333333333334</v>
      </c>
      <c r="T107" s="22">
        <v>10</v>
      </c>
      <c r="U107" s="23">
        <f t="shared" si="29"/>
        <v>39197.573883042154</v>
      </c>
      <c r="V107" s="23">
        <f t="shared" si="30"/>
        <v>39197.58474299586</v>
      </c>
    </row>
    <row r="108" spans="1:22" ht="15" customHeight="1">
      <c r="A108" s="1">
        <v>105</v>
      </c>
      <c r="B108" s="37">
        <v>0</v>
      </c>
      <c r="C108" s="27" t="s">
        <v>169</v>
      </c>
      <c r="D108" s="9" t="s">
        <v>27</v>
      </c>
      <c r="E108" s="1">
        <v>59</v>
      </c>
      <c r="F108" s="18">
        <v>40</v>
      </c>
      <c r="G108" s="4" t="s">
        <v>23</v>
      </c>
      <c r="H108" s="1">
        <v>140</v>
      </c>
      <c r="I108" s="26">
        <v>28.3</v>
      </c>
      <c r="J108" s="11" t="s">
        <v>22</v>
      </c>
      <c r="K108" s="20">
        <f t="shared" si="31"/>
        <v>10.076769390986918</v>
      </c>
      <c r="L108" s="20">
        <f t="shared" si="23"/>
        <v>16.252853856430512</v>
      </c>
      <c r="M108" s="21">
        <v>10</v>
      </c>
      <c r="N108" s="21">
        <f t="shared" si="24"/>
        <v>1.0076769390986917</v>
      </c>
      <c r="O108" s="1">
        <v>15</v>
      </c>
      <c r="P108" s="22">
        <f t="shared" si="25"/>
        <v>27.375</v>
      </c>
      <c r="Q108" s="22">
        <f t="shared" si="26"/>
        <v>22.375</v>
      </c>
      <c r="R108" s="22">
        <f t="shared" si="27"/>
        <v>21.491666666666667</v>
      </c>
      <c r="S108" s="22">
        <f t="shared" si="28"/>
        <v>2.535833333333333</v>
      </c>
      <c r="T108" s="22">
        <v>10</v>
      </c>
      <c r="U108" s="23">
        <f t="shared" si="29"/>
        <v>39197.62672953499</v>
      </c>
      <c r="V108" s="23">
        <f t="shared" si="30"/>
        <v>39197.650359743326</v>
      </c>
    </row>
    <row r="109" spans="1:22" ht="15" customHeight="1">
      <c r="A109" s="1">
        <v>106</v>
      </c>
      <c r="B109" s="37">
        <v>10</v>
      </c>
      <c r="C109" s="27" t="s">
        <v>170</v>
      </c>
      <c r="D109" s="9" t="s">
        <v>27</v>
      </c>
      <c r="E109" s="1">
        <v>59</v>
      </c>
      <c r="F109" s="18">
        <v>31.7</v>
      </c>
      <c r="G109" s="4" t="s">
        <v>23</v>
      </c>
      <c r="H109" s="1">
        <v>140</v>
      </c>
      <c r="I109" s="26">
        <v>39.04</v>
      </c>
      <c r="J109" s="11" t="s">
        <v>22</v>
      </c>
      <c r="K109" s="20">
        <f t="shared" si="31"/>
        <v>9.93125575894838</v>
      </c>
      <c r="L109" s="20">
        <f t="shared" si="23"/>
        <v>16.018154449916743</v>
      </c>
      <c r="M109" s="21">
        <v>10</v>
      </c>
      <c r="N109" s="21">
        <f t="shared" si="24"/>
        <v>0.993125575894838</v>
      </c>
      <c r="O109" s="1">
        <v>150</v>
      </c>
      <c r="P109" s="22">
        <f t="shared" si="25"/>
        <v>273.75</v>
      </c>
      <c r="Q109" s="22">
        <f t="shared" si="26"/>
        <v>268.75</v>
      </c>
      <c r="R109" s="22">
        <f t="shared" si="27"/>
        <v>33.56944444444444</v>
      </c>
      <c r="S109" s="22">
        <f t="shared" si="28"/>
        <v>30.458333333333336</v>
      </c>
      <c r="T109" s="22">
        <v>10</v>
      </c>
      <c r="U109" s="23">
        <f t="shared" si="29"/>
        <v>39197.69173997566</v>
      </c>
      <c r="V109" s="23">
        <f t="shared" si="30"/>
        <v>39197.74314815467</v>
      </c>
    </row>
    <row r="110" spans="1:22" ht="15" customHeight="1">
      <c r="A110" s="1">
        <v>107</v>
      </c>
      <c r="B110" s="37">
        <v>20</v>
      </c>
      <c r="C110" s="27" t="s">
        <v>171</v>
      </c>
      <c r="D110" s="9" t="s">
        <v>27</v>
      </c>
      <c r="E110" s="1">
        <v>59</v>
      </c>
      <c r="F110" s="18">
        <v>23.4</v>
      </c>
      <c r="G110" s="4" t="s">
        <v>23</v>
      </c>
      <c r="H110" s="1">
        <v>140</v>
      </c>
      <c r="I110" s="26">
        <v>49.78</v>
      </c>
      <c r="J110" s="11" t="s">
        <v>22</v>
      </c>
      <c r="K110" s="20">
        <f t="shared" si="31"/>
        <v>9.943516834814387</v>
      </c>
      <c r="L110" s="20">
        <f t="shared" si="23"/>
        <v>16.037930378732884</v>
      </c>
      <c r="M110" s="21">
        <v>10</v>
      </c>
      <c r="N110" s="21">
        <f t="shared" si="24"/>
        <v>0.9943516834814388</v>
      </c>
      <c r="O110" s="1">
        <v>85</v>
      </c>
      <c r="P110" s="22">
        <f t="shared" si="25"/>
        <v>155.125</v>
      </c>
      <c r="Q110" s="22">
        <f t="shared" si="26"/>
        <v>150.125</v>
      </c>
      <c r="R110" s="22">
        <f t="shared" si="27"/>
        <v>30.008333333333333</v>
      </c>
      <c r="S110" s="22">
        <f t="shared" si="28"/>
        <v>17.014166666666664</v>
      </c>
      <c r="T110" s="22">
        <v>10</v>
      </c>
      <c r="U110" s="23">
        <f t="shared" si="29"/>
        <v>39197.784579474814</v>
      </c>
      <c r="V110" s="23">
        <f t="shared" si="30"/>
        <v>39197.82417843315</v>
      </c>
    </row>
    <row r="111" spans="1:22" ht="15" customHeight="1">
      <c r="A111" s="1">
        <v>108</v>
      </c>
      <c r="B111" s="37">
        <v>30</v>
      </c>
      <c r="C111" s="27" t="s">
        <v>172</v>
      </c>
      <c r="D111" s="9" t="s">
        <v>27</v>
      </c>
      <c r="E111" s="1">
        <v>59</v>
      </c>
      <c r="F111" s="18">
        <v>15.1</v>
      </c>
      <c r="G111" s="4" t="s">
        <v>23</v>
      </c>
      <c r="H111" s="1">
        <v>141</v>
      </c>
      <c r="I111" s="26">
        <v>0.52</v>
      </c>
      <c r="J111" s="11" t="s">
        <v>22</v>
      </c>
      <c r="K111" s="20">
        <f t="shared" si="31"/>
        <v>9.955795486214122</v>
      </c>
      <c r="L111" s="20">
        <f t="shared" si="23"/>
        <v>16.057734655184067</v>
      </c>
      <c r="M111" s="21">
        <v>10</v>
      </c>
      <c r="N111" s="21">
        <f t="shared" si="24"/>
        <v>0.9955795486214122</v>
      </c>
      <c r="O111" s="1">
        <v>85</v>
      </c>
      <c r="P111" s="22">
        <f t="shared" si="25"/>
        <v>155.125</v>
      </c>
      <c r="Q111" s="22">
        <f t="shared" si="26"/>
        <v>150.125</v>
      </c>
      <c r="R111" s="22">
        <f t="shared" si="27"/>
        <v>30.008333333333333</v>
      </c>
      <c r="S111" s="22">
        <f t="shared" si="28"/>
        <v>17.014166666666664</v>
      </c>
      <c r="T111" s="22">
        <v>10</v>
      </c>
      <c r="U111" s="23">
        <f t="shared" si="29"/>
        <v>39197.86566091434</v>
      </c>
      <c r="V111" s="23">
        <f t="shared" si="30"/>
        <v>39197.90525987268</v>
      </c>
    </row>
    <row r="112" spans="1:22" ht="15" customHeight="1">
      <c r="A112" s="1">
        <v>109</v>
      </c>
      <c r="B112" s="37">
        <v>40</v>
      </c>
      <c r="C112" s="27" t="s">
        <v>164</v>
      </c>
      <c r="D112" s="9" t="s">
        <v>27</v>
      </c>
      <c r="E112" s="1">
        <v>59</v>
      </c>
      <c r="F112" s="18">
        <v>6.8</v>
      </c>
      <c r="G112" s="4" t="s">
        <v>23</v>
      </c>
      <c r="H112" s="1">
        <v>141</v>
      </c>
      <c r="I112" s="26">
        <v>11.26</v>
      </c>
      <c r="J112" s="11" t="s">
        <v>22</v>
      </c>
      <c r="K112" s="20">
        <f t="shared" si="31"/>
        <v>9.968091362744094</v>
      </c>
      <c r="L112" s="20">
        <f t="shared" si="23"/>
        <v>16.077566714103376</v>
      </c>
      <c r="M112" s="21">
        <v>10</v>
      </c>
      <c r="N112" s="21">
        <f t="shared" si="24"/>
        <v>0.9968091362744094</v>
      </c>
      <c r="O112" s="1">
        <v>115</v>
      </c>
      <c r="P112" s="22">
        <f t="shared" si="25"/>
        <v>209.875</v>
      </c>
      <c r="Q112" s="22">
        <f t="shared" si="26"/>
        <v>204.875</v>
      </c>
      <c r="R112" s="22">
        <f t="shared" si="27"/>
        <v>30.872500000000002</v>
      </c>
      <c r="S112" s="22">
        <f t="shared" si="28"/>
        <v>23.219166666666666</v>
      </c>
      <c r="T112" s="22">
        <v>10</v>
      </c>
      <c r="U112" s="23">
        <f t="shared" si="29"/>
        <v>39197.94679358669</v>
      </c>
      <c r="V112" s="23">
        <f t="shared" si="30"/>
        <v>39197.99130168855</v>
      </c>
    </row>
    <row r="113" spans="1:22" ht="15" customHeight="1">
      <c r="A113" s="1">
        <v>110</v>
      </c>
      <c r="B113" s="37">
        <v>50</v>
      </c>
      <c r="C113" s="27" t="s">
        <v>173</v>
      </c>
      <c r="D113" s="9" t="s">
        <v>27</v>
      </c>
      <c r="E113" s="1">
        <v>58</v>
      </c>
      <c r="F113" s="18">
        <v>58.5</v>
      </c>
      <c r="G113" s="4" t="s">
        <v>23</v>
      </c>
      <c r="H113" s="1">
        <v>141</v>
      </c>
      <c r="I113" s="26">
        <v>22</v>
      </c>
      <c r="J113" s="11" t="s">
        <v>22</v>
      </c>
      <c r="K113" s="20">
        <f t="shared" si="31"/>
        <v>9.980404114451177</v>
      </c>
      <c r="L113" s="20">
        <f t="shared" si="23"/>
        <v>16.097425991050287</v>
      </c>
      <c r="M113" s="21">
        <v>10</v>
      </c>
      <c r="N113" s="21">
        <f t="shared" si="24"/>
        <v>0.9980404114451178</v>
      </c>
      <c r="O113" s="1">
        <v>500</v>
      </c>
      <c r="P113" s="22">
        <f t="shared" si="25"/>
        <v>912.5</v>
      </c>
      <c r="Q113" s="22">
        <f t="shared" si="26"/>
        <v>907.5</v>
      </c>
      <c r="R113" s="22">
        <f t="shared" si="27"/>
        <v>60.53888888888889</v>
      </c>
      <c r="S113" s="22">
        <f t="shared" si="28"/>
        <v>117.85</v>
      </c>
      <c r="T113" s="22">
        <v>10</v>
      </c>
      <c r="U113" s="23">
        <f t="shared" si="29"/>
        <v>39198.03288670569</v>
      </c>
      <c r="V113" s="23">
        <f t="shared" si="30"/>
        <v>39198.163712322974</v>
      </c>
    </row>
    <row r="114" spans="1:22" ht="15" customHeight="1">
      <c r="A114" s="1">
        <v>111</v>
      </c>
      <c r="B114" s="37">
        <v>50</v>
      </c>
      <c r="C114" s="27" t="s">
        <v>174</v>
      </c>
      <c r="D114" s="35" t="s">
        <v>4</v>
      </c>
      <c r="E114" s="1">
        <v>59</v>
      </c>
      <c r="F114" s="18">
        <v>3.8</v>
      </c>
      <c r="G114" s="4" t="s">
        <v>23</v>
      </c>
      <c r="H114" s="1">
        <v>141</v>
      </c>
      <c r="I114" s="26">
        <v>38.3</v>
      </c>
      <c r="J114" s="11" t="s">
        <v>22</v>
      </c>
      <c r="K114" s="20">
        <f t="shared" si="31"/>
        <v>9.934180659996477</v>
      </c>
      <c r="L114" s="20">
        <f t="shared" si="23"/>
        <v>16.022872032252383</v>
      </c>
      <c r="M114" s="21">
        <v>10</v>
      </c>
      <c r="N114" s="21">
        <f t="shared" si="24"/>
        <v>0.9934180659996477</v>
      </c>
      <c r="O114" s="1">
        <v>500</v>
      </c>
      <c r="P114" s="22">
        <f t="shared" si="25"/>
        <v>912.5</v>
      </c>
      <c r="Q114" s="22">
        <f t="shared" si="26"/>
        <v>907.5</v>
      </c>
      <c r="R114" s="22">
        <f t="shared" si="27"/>
        <v>0</v>
      </c>
      <c r="S114" s="22">
        <f t="shared" si="28"/>
        <v>117.85</v>
      </c>
      <c r="T114" s="22">
        <v>10</v>
      </c>
      <c r="U114" s="23">
        <f t="shared" si="29"/>
        <v>39198.20510474239</v>
      </c>
      <c r="V114" s="23">
        <f t="shared" si="30"/>
        <v>39198.293889464614</v>
      </c>
    </row>
    <row r="115" spans="1:22" ht="15" customHeight="1">
      <c r="A115" s="1">
        <v>112</v>
      </c>
      <c r="B115" s="37">
        <v>40</v>
      </c>
      <c r="C115" s="27" t="s">
        <v>175</v>
      </c>
      <c r="D115" s="35" t="s">
        <v>4</v>
      </c>
      <c r="E115" s="1">
        <v>59</v>
      </c>
      <c r="F115" s="18">
        <v>12.225</v>
      </c>
      <c r="G115" s="4" t="s">
        <v>23</v>
      </c>
      <c r="H115" s="1">
        <v>141</v>
      </c>
      <c r="I115" s="26">
        <v>27.225</v>
      </c>
      <c r="J115" s="11" t="s">
        <v>22</v>
      </c>
      <c r="K115" s="20">
        <f t="shared" si="31"/>
        <v>10.17191414100932</v>
      </c>
      <c r="L115" s="20">
        <f t="shared" si="23"/>
        <v>16.406313130660195</v>
      </c>
      <c r="M115" s="21">
        <v>10</v>
      </c>
      <c r="N115" s="21">
        <f t="shared" si="24"/>
        <v>1.0171914141009322</v>
      </c>
      <c r="O115" s="1">
        <v>195</v>
      </c>
      <c r="P115" s="22">
        <f t="shared" si="25"/>
        <v>355.875</v>
      </c>
      <c r="Q115" s="22">
        <f t="shared" si="26"/>
        <v>350.875</v>
      </c>
      <c r="R115" s="22">
        <f t="shared" si="27"/>
        <v>0</v>
      </c>
      <c r="S115" s="22">
        <f t="shared" si="28"/>
        <v>39.76583333333333</v>
      </c>
      <c r="T115" s="22">
        <v>10</v>
      </c>
      <c r="U115" s="23">
        <f t="shared" si="29"/>
        <v>39198.3362724402</v>
      </c>
      <c r="V115" s="23">
        <f t="shared" si="30"/>
        <v>39198.37083204668</v>
      </c>
    </row>
    <row r="116" spans="1:22" ht="15" customHeight="1">
      <c r="A116" s="1">
        <v>113</v>
      </c>
      <c r="B116" s="37" t="s">
        <v>86</v>
      </c>
      <c r="C116" s="27" t="s">
        <v>34</v>
      </c>
      <c r="D116" s="35" t="s">
        <v>33</v>
      </c>
      <c r="E116" s="1">
        <v>59</v>
      </c>
      <c r="F116" s="18">
        <v>17</v>
      </c>
      <c r="G116" s="4" t="s">
        <v>23</v>
      </c>
      <c r="H116" s="1">
        <v>141</v>
      </c>
      <c r="I116" s="26">
        <v>7.5</v>
      </c>
      <c r="J116" s="11" t="s">
        <v>22</v>
      </c>
      <c r="K116" s="20">
        <f t="shared" si="31"/>
        <v>11.170250847820247</v>
      </c>
      <c r="L116" s="20">
        <f t="shared" si="23"/>
        <v>18.016533625516526</v>
      </c>
      <c r="M116" s="21">
        <v>10</v>
      </c>
      <c r="N116" s="21">
        <f t="shared" si="24"/>
        <v>1.1170250847820247</v>
      </c>
      <c r="O116" s="1">
        <v>150</v>
      </c>
      <c r="P116" s="22">
        <f t="shared" si="25"/>
        <v>273.75</v>
      </c>
      <c r="Q116" s="22">
        <f t="shared" si="26"/>
        <v>268.75</v>
      </c>
      <c r="R116" s="22">
        <f t="shared" si="27"/>
        <v>33.56944444444444</v>
      </c>
      <c r="S116" s="22">
        <f t="shared" si="28"/>
        <v>0</v>
      </c>
      <c r="T116" s="22">
        <v>11</v>
      </c>
      <c r="U116" s="23">
        <f t="shared" si="29"/>
        <v>39198.41737475855</v>
      </c>
      <c r="V116" s="23">
        <f t="shared" si="30"/>
        <v>39198.44832576164</v>
      </c>
    </row>
    <row r="117" spans="1:22" ht="34.5" customHeight="1">
      <c r="A117" s="1">
        <v>114</v>
      </c>
      <c r="B117" s="37">
        <v>30</v>
      </c>
      <c r="C117" s="27" t="s">
        <v>176</v>
      </c>
      <c r="D117" s="9" t="s">
        <v>27</v>
      </c>
      <c r="E117" s="1">
        <v>59</v>
      </c>
      <c r="F117" s="18">
        <v>20.65</v>
      </c>
      <c r="G117" s="4" t="s">
        <v>23</v>
      </c>
      <c r="H117" s="1">
        <v>141</v>
      </c>
      <c r="I117" s="26">
        <v>16.15</v>
      </c>
      <c r="J117" s="11" t="s">
        <v>22</v>
      </c>
      <c r="K117" s="20">
        <f t="shared" si="31"/>
        <v>5.737957847609261</v>
      </c>
      <c r="L117" s="20">
        <f t="shared" si="23"/>
        <v>9.25477072195042</v>
      </c>
      <c r="M117" s="21">
        <v>10</v>
      </c>
      <c r="N117" s="21">
        <f t="shared" si="24"/>
        <v>0.5737957847609261</v>
      </c>
      <c r="O117" s="1">
        <v>175</v>
      </c>
      <c r="P117" s="22">
        <f t="shared" si="25"/>
        <v>319.375</v>
      </c>
      <c r="Q117" s="22">
        <f t="shared" si="26"/>
        <v>314.375</v>
      </c>
      <c r="R117" s="22">
        <f t="shared" si="27"/>
        <v>35.49583333333334</v>
      </c>
      <c r="S117" s="22">
        <f t="shared" si="28"/>
        <v>35.62916666666666</v>
      </c>
      <c r="T117" s="22">
        <v>12</v>
      </c>
      <c r="U117" s="23">
        <f t="shared" si="29"/>
        <v>39198.47223391934</v>
      </c>
      <c r="V117" s="23">
        <f t="shared" si="30"/>
        <v>39198.529959613785</v>
      </c>
    </row>
    <row r="118" spans="1:22" ht="15" customHeight="1">
      <c r="A118" s="1">
        <v>115</v>
      </c>
      <c r="C118" s="27" t="s">
        <v>35</v>
      </c>
      <c r="D118" s="35" t="s">
        <v>33</v>
      </c>
      <c r="E118" s="1">
        <v>59</v>
      </c>
      <c r="F118" s="18">
        <v>22</v>
      </c>
      <c r="G118" s="4" t="s">
        <v>23</v>
      </c>
      <c r="H118" s="1">
        <v>141</v>
      </c>
      <c r="I118" s="26">
        <v>25</v>
      </c>
      <c r="J118" s="11" t="s">
        <v>22</v>
      </c>
      <c r="K118" s="20">
        <f t="shared" si="31"/>
        <v>4.718618932396391</v>
      </c>
      <c r="L118" s="20">
        <f t="shared" si="23"/>
        <v>7.610675697413535</v>
      </c>
      <c r="M118" s="21">
        <v>10</v>
      </c>
      <c r="N118" s="21">
        <f t="shared" si="24"/>
        <v>0.4718618932396391</v>
      </c>
      <c r="O118" s="1">
        <v>160</v>
      </c>
      <c r="P118" s="22">
        <f t="shared" si="25"/>
        <v>292</v>
      </c>
      <c r="Q118" s="22">
        <f t="shared" si="26"/>
        <v>287</v>
      </c>
      <c r="R118" s="22">
        <f t="shared" si="27"/>
        <v>34.34</v>
      </c>
      <c r="S118" s="22">
        <f t="shared" si="28"/>
        <v>0</v>
      </c>
      <c r="T118" s="22">
        <v>13</v>
      </c>
      <c r="U118" s="23">
        <f t="shared" si="29"/>
        <v>39198.549620526006</v>
      </c>
      <c r="V118" s="23">
        <f t="shared" si="30"/>
        <v>39198.582495526</v>
      </c>
    </row>
    <row r="119" spans="1:22" ht="15" customHeight="1">
      <c r="A119" s="1">
        <v>116</v>
      </c>
      <c r="B119" s="37">
        <v>20</v>
      </c>
      <c r="C119" s="27" t="s">
        <v>177</v>
      </c>
      <c r="D119" s="35" t="s">
        <v>4</v>
      </c>
      <c r="E119" s="1">
        <v>59</v>
      </c>
      <c r="F119" s="18">
        <v>29.075</v>
      </c>
      <c r="G119" s="4" t="s">
        <v>23</v>
      </c>
      <c r="H119" s="1">
        <v>141</v>
      </c>
      <c r="I119" s="26">
        <v>5.075</v>
      </c>
      <c r="J119" s="11" t="s">
        <v>22</v>
      </c>
      <c r="K119" s="20">
        <f t="shared" si="31"/>
        <v>12.370131920565324</v>
      </c>
      <c r="L119" s="20">
        <f t="shared" si="23"/>
        <v>19.95182567833117</v>
      </c>
      <c r="M119" s="21">
        <v>10</v>
      </c>
      <c r="N119" s="21">
        <f t="shared" si="24"/>
        <v>1.2370131920565324</v>
      </c>
      <c r="O119" s="1">
        <v>150</v>
      </c>
      <c r="P119" s="22">
        <f t="shared" si="25"/>
        <v>273.75</v>
      </c>
      <c r="Q119" s="22">
        <f t="shared" si="26"/>
        <v>268.75</v>
      </c>
      <c r="R119" s="22">
        <f t="shared" si="27"/>
        <v>0</v>
      </c>
      <c r="S119" s="22">
        <f t="shared" si="28"/>
        <v>30.458333333333336</v>
      </c>
      <c r="T119" s="22">
        <v>10</v>
      </c>
      <c r="U119" s="23">
        <f t="shared" si="29"/>
        <v>39198.63403774234</v>
      </c>
      <c r="V119" s="23">
        <f t="shared" si="30"/>
        <v>39198.662133807156</v>
      </c>
    </row>
    <row r="120" spans="1:22" ht="15" customHeight="1">
      <c r="A120" s="1">
        <v>117</v>
      </c>
      <c r="B120" s="37">
        <v>10</v>
      </c>
      <c r="C120" s="27" t="s">
        <v>178</v>
      </c>
      <c r="D120" s="35" t="s">
        <v>4</v>
      </c>
      <c r="E120" s="1">
        <v>59</v>
      </c>
      <c r="F120" s="18">
        <v>37.5</v>
      </c>
      <c r="G120" s="4" t="s">
        <v>23</v>
      </c>
      <c r="H120" s="1">
        <v>140</v>
      </c>
      <c r="I120" s="26">
        <v>54</v>
      </c>
      <c r="J120" s="11" t="s">
        <v>22</v>
      </c>
      <c r="K120" s="20">
        <f t="shared" si="31"/>
        <v>10.132915443842622</v>
      </c>
      <c r="L120" s="20">
        <f t="shared" si="23"/>
        <v>16.343412006197777</v>
      </c>
      <c r="M120" s="21">
        <v>10</v>
      </c>
      <c r="N120" s="21">
        <f t="shared" si="24"/>
        <v>1.0132915443842623</v>
      </c>
      <c r="O120" s="1">
        <v>120</v>
      </c>
      <c r="P120" s="22">
        <f t="shared" si="25"/>
        <v>219</v>
      </c>
      <c r="Q120" s="22">
        <f t="shared" si="26"/>
        <v>214</v>
      </c>
      <c r="R120" s="22">
        <f t="shared" si="27"/>
        <v>0</v>
      </c>
      <c r="S120" s="22">
        <f t="shared" si="28"/>
        <v>24.253333333333334</v>
      </c>
      <c r="T120" s="22">
        <v>10</v>
      </c>
      <c r="U120" s="23">
        <f t="shared" si="29"/>
        <v>39198.70435428817</v>
      </c>
      <c r="V120" s="23">
        <f t="shared" si="30"/>
        <v>39198.72814132521</v>
      </c>
    </row>
    <row r="121" spans="1:22" ht="15" customHeight="1">
      <c r="A121" s="1">
        <v>118</v>
      </c>
      <c r="B121" s="37">
        <v>0</v>
      </c>
      <c r="C121" s="27" t="s">
        <v>179</v>
      </c>
      <c r="D121" s="35" t="s">
        <v>4</v>
      </c>
      <c r="E121" s="1">
        <v>59</v>
      </c>
      <c r="F121" s="18">
        <v>37.5</v>
      </c>
      <c r="G121" s="4" t="s">
        <v>23</v>
      </c>
      <c r="H121" s="1">
        <v>140</v>
      </c>
      <c r="I121" s="26">
        <v>54</v>
      </c>
      <c r="J121" s="11" t="s">
        <v>22</v>
      </c>
      <c r="K121" s="20">
        <f t="shared" si="31"/>
        <v>0.01</v>
      </c>
      <c r="L121" s="20">
        <f t="shared" si="23"/>
        <v>0.016129032258064516</v>
      </c>
      <c r="M121" s="21">
        <v>10</v>
      </c>
      <c r="N121" s="21">
        <f t="shared" si="24"/>
        <v>0.001</v>
      </c>
      <c r="O121" s="1">
        <v>25</v>
      </c>
      <c r="P121" s="22">
        <f t="shared" si="25"/>
        <v>45.625</v>
      </c>
      <c r="Q121" s="22">
        <f t="shared" si="26"/>
        <v>40.625</v>
      </c>
      <c r="R121" s="22">
        <f t="shared" si="27"/>
        <v>0</v>
      </c>
      <c r="S121" s="22">
        <f t="shared" si="28"/>
        <v>4.604166666666667</v>
      </c>
      <c r="T121" s="22">
        <v>10</v>
      </c>
      <c r="U121" s="23">
        <f t="shared" si="29"/>
        <v>39198.72818299188</v>
      </c>
      <c r="V121" s="23">
        <f t="shared" si="30"/>
        <v>39198.738324774284</v>
      </c>
    </row>
    <row r="122" spans="1:22" ht="15" customHeight="1">
      <c r="A122" s="1">
        <v>120</v>
      </c>
      <c r="B122" s="37">
        <v>10</v>
      </c>
      <c r="C122" s="27" t="s">
        <v>180</v>
      </c>
      <c r="D122" s="9" t="s">
        <v>27</v>
      </c>
      <c r="E122" s="1">
        <v>59</v>
      </c>
      <c r="F122" s="18">
        <v>43</v>
      </c>
      <c r="G122" s="4" t="s">
        <v>23</v>
      </c>
      <c r="H122" s="1">
        <v>141</v>
      </c>
      <c r="I122" s="26">
        <v>11</v>
      </c>
      <c r="J122" s="11" t="s">
        <v>22</v>
      </c>
      <c r="K122" s="20">
        <f t="shared" si="31"/>
        <v>10.205212066379422</v>
      </c>
      <c r="L122" s="20">
        <f t="shared" si="23"/>
        <v>16.460019461902295</v>
      </c>
      <c r="M122" s="21">
        <v>10</v>
      </c>
      <c r="N122" s="21">
        <f t="shared" si="24"/>
        <v>1.0205212066379423</v>
      </c>
      <c r="O122" s="1">
        <v>40</v>
      </c>
      <c r="P122" s="22">
        <f t="shared" si="25"/>
        <v>73</v>
      </c>
      <c r="Q122" s="22">
        <f t="shared" si="26"/>
        <v>68</v>
      </c>
      <c r="R122" s="22">
        <f t="shared" si="27"/>
        <v>24.53333333333333</v>
      </c>
      <c r="S122" s="22">
        <f t="shared" si="28"/>
        <v>7.706666666666666</v>
      </c>
      <c r="T122" s="22">
        <v>10</v>
      </c>
      <c r="U122" s="23">
        <f aca="true" t="shared" si="32" ref="U122:U127">V121+N122/24</f>
        <v>39198.78084649123</v>
      </c>
      <c r="V122" s="23">
        <f aca="true" t="shared" si="33" ref="V122:V127">U122+(R122+S122+T122)/(24*60)</f>
        <v>39198.81017982456</v>
      </c>
    </row>
    <row r="123" spans="1:22" ht="15" customHeight="1">
      <c r="A123" s="1">
        <v>121</v>
      </c>
      <c r="B123" s="37">
        <v>20</v>
      </c>
      <c r="C123" s="27" t="s">
        <v>181</v>
      </c>
      <c r="D123" s="9" t="s">
        <v>27</v>
      </c>
      <c r="E123" s="1">
        <v>59</v>
      </c>
      <c r="F123" s="18">
        <v>34.45</v>
      </c>
      <c r="G123" s="4" t="s">
        <v>23</v>
      </c>
      <c r="H123" s="1">
        <v>141</v>
      </c>
      <c r="I123" s="26">
        <v>21.875</v>
      </c>
      <c r="J123" s="11" t="s">
        <v>22</v>
      </c>
      <c r="K123" s="20">
        <f t="shared" si="31"/>
        <v>10.173898458604102</v>
      </c>
      <c r="L123" s="20">
        <f t="shared" si="23"/>
        <v>16.409513642909843</v>
      </c>
      <c r="M123" s="21">
        <v>10</v>
      </c>
      <c r="N123" s="21">
        <f t="shared" si="24"/>
        <v>1.0173898458604103</v>
      </c>
      <c r="O123" s="1">
        <v>72</v>
      </c>
      <c r="P123" s="22">
        <f t="shared" si="25"/>
        <v>131.4</v>
      </c>
      <c r="Q123" s="22">
        <f t="shared" si="26"/>
        <v>126.4</v>
      </c>
      <c r="R123" s="22">
        <f t="shared" si="27"/>
        <v>28.42666666666667</v>
      </c>
      <c r="S123" s="22">
        <f t="shared" si="28"/>
        <v>14.325333333333335</v>
      </c>
      <c r="T123" s="22">
        <v>10</v>
      </c>
      <c r="U123" s="23">
        <f t="shared" si="32"/>
        <v>39198.85257106814</v>
      </c>
      <c r="V123" s="23">
        <f t="shared" si="33"/>
        <v>39198.88920440148</v>
      </c>
    </row>
    <row r="124" spans="1:22" ht="15" customHeight="1">
      <c r="A124" s="1">
        <v>122</v>
      </c>
      <c r="B124" s="37">
        <v>30</v>
      </c>
      <c r="C124" s="27" t="s">
        <v>182</v>
      </c>
      <c r="D124" s="9" t="s">
        <v>27</v>
      </c>
      <c r="E124" s="1">
        <v>59</v>
      </c>
      <c r="F124" s="18">
        <v>25.9</v>
      </c>
      <c r="G124" s="4" t="s">
        <v>23</v>
      </c>
      <c r="H124" s="1">
        <v>141</v>
      </c>
      <c r="I124" s="26">
        <v>32.75</v>
      </c>
      <c r="J124" s="11" t="s">
        <v>22</v>
      </c>
      <c r="K124" s="20">
        <f t="shared" si="31"/>
        <v>10.186527914932618</v>
      </c>
      <c r="L124" s="20">
        <f t="shared" si="23"/>
        <v>16.42988373376229</v>
      </c>
      <c r="M124" s="21">
        <v>10</v>
      </c>
      <c r="N124" s="21">
        <f t="shared" si="24"/>
        <v>1.018652791493262</v>
      </c>
      <c r="O124" s="1">
        <v>97</v>
      </c>
      <c r="P124" s="22">
        <f t="shared" si="25"/>
        <v>177.025</v>
      </c>
      <c r="Q124" s="22">
        <f t="shared" si="26"/>
        <v>172.025</v>
      </c>
      <c r="R124" s="22">
        <f t="shared" si="27"/>
        <v>31.468333333333334</v>
      </c>
      <c r="S124" s="22">
        <f t="shared" si="28"/>
        <v>19.496166666666667</v>
      </c>
      <c r="T124" s="22">
        <v>10</v>
      </c>
      <c r="U124" s="23">
        <f t="shared" si="32"/>
        <v>39198.93164826779</v>
      </c>
      <c r="V124" s="23">
        <f t="shared" si="33"/>
        <v>39198.97398472612</v>
      </c>
    </row>
    <row r="125" spans="1:22" ht="15" customHeight="1">
      <c r="A125" s="1">
        <v>123</v>
      </c>
      <c r="B125" s="37">
        <v>40</v>
      </c>
      <c r="C125" s="27" t="s">
        <v>183</v>
      </c>
      <c r="D125" s="9" t="s">
        <v>27</v>
      </c>
      <c r="E125" s="1">
        <v>59</v>
      </c>
      <c r="F125" s="18">
        <v>17.35</v>
      </c>
      <c r="G125" s="4" t="s">
        <v>23</v>
      </c>
      <c r="H125" s="1">
        <v>141</v>
      </c>
      <c r="I125" s="26">
        <v>43.625</v>
      </c>
      <c r="J125" s="11" t="s">
        <v>22</v>
      </c>
      <c r="K125" s="20">
        <f t="shared" si="31"/>
        <v>10.199176531021772</v>
      </c>
      <c r="L125" s="20">
        <f t="shared" si="23"/>
        <v>16.45028472745447</v>
      </c>
      <c r="M125" s="21">
        <v>10</v>
      </c>
      <c r="N125" s="21">
        <f t="shared" si="24"/>
        <v>1.0199176531021772</v>
      </c>
      <c r="O125" s="1">
        <v>107</v>
      </c>
      <c r="P125" s="22">
        <f t="shared" si="25"/>
        <v>195.275</v>
      </c>
      <c r="Q125" s="22">
        <f t="shared" si="26"/>
        <v>190.275</v>
      </c>
      <c r="R125" s="22">
        <f t="shared" si="27"/>
        <v>32.685</v>
      </c>
      <c r="S125" s="22">
        <f t="shared" si="28"/>
        <v>21.5645</v>
      </c>
      <c r="T125" s="22">
        <v>10</v>
      </c>
      <c r="U125" s="23">
        <f t="shared" si="32"/>
        <v>39199.016481295</v>
      </c>
      <c r="V125" s="23">
        <f t="shared" si="33"/>
        <v>39199.06109900334</v>
      </c>
    </row>
    <row r="126" spans="1:22" ht="15" customHeight="1">
      <c r="A126" s="1">
        <v>124</v>
      </c>
      <c r="B126" s="37">
        <v>50</v>
      </c>
      <c r="C126" s="27" t="s">
        <v>184</v>
      </c>
      <c r="D126" s="9" t="s">
        <v>27</v>
      </c>
      <c r="E126" s="1">
        <v>59</v>
      </c>
      <c r="F126" s="18">
        <v>8.8</v>
      </c>
      <c r="G126" s="4" t="s">
        <v>23</v>
      </c>
      <c r="H126" s="1">
        <v>141</v>
      </c>
      <c r="I126" s="26">
        <v>54.5</v>
      </c>
      <c r="J126" s="11" t="s">
        <v>22</v>
      </c>
      <c r="K126" s="20">
        <f t="shared" si="31"/>
        <v>10.211843923466125</v>
      </c>
      <c r="L126" s="20">
        <f t="shared" si="23"/>
        <v>16.470716005590525</v>
      </c>
      <c r="M126" s="21">
        <v>10</v>
      </c>
      <c r="N126" s="21">
        <f t="shared" si="24"/>
        <v>1.0211843923466124</v>
      </c>
      <c r="O126" s="1">
        <v>640</v>
      </c>
      <c r="P126" s="22">
        <f t="shared" si="25"/>
        <v>1168</v>
      </c>
      <c r="Q126" s="22">
        <f t="shared" si="26"/>
        <v>1163</v>
      </c>
      <c r="R126" s="22">
        <f t="shared" si="27"/>
        <v>71.32666666666667</v>
      </c>
      <c r="S126" s="22">
        <f t="shared" si="28"/>
        <v>146.80666666666667</v>
      </c>
      <c r="T126" s="22">
        <f>(IF(RIGHT($D126,4)="Nets",40,0))</f>
        <v>0</v>
      </c>
      <c r="U126" s="23">
        <f t="shared" si="32"/>
        <v>39199.10364835302</v>
      </c>
      <c r="V126" s="23">
        <f t="shared" si="33"/>
        <v>39199.2551298345</v>
      </c>
    </row>
    <row r="127" spans="1:22" ht="12.75">
      <c r="A127" s="1">
        <v>125</v>
      </c>
      <c r="B127" s="37" t="s">
        <v>88</v>
      </c>
      <c r="C127" s="27" t="s">
        <v>118</v>
      </c>
      <c r="D127" s="9" t="s">
        <v>27</v>
      </c>
      <c r="E127" s="1">
        <v>59</v>
      </c>
      <c r="F127" s="18">
        <v>32.9</v>
      </c>
      <c r="G127" s="4" t="s">
        <v>23</v>
      </c>
      <c r="H127" s="1">
        <v>143</v>
      </c>
      <c r="I127" s="26">
        <v>55</v>
      </c>
      <c r="J127" s="11" t="s">
        <v>22</v>
      </c>
      <c r="K127" s="20">
        <f t="shared" si="31"/>
        <v>65.99920105659021</v>
      </c>
      <c r="L127" s="20">
        <f>K127/0.62</f>
        <v>106.45032428482291</v>
      </c>
      <c r="M127" s="21">
        <v>12</v>
      </c>
      <c r="N127" s="21">
        <f>K127/M127</f>
        <v>5.499933421382518</v>
      </c>
      <c r="O127" s="1">
        <v>85</v>
      </c>
      <c r="P127" s="22">
        <f>1.825*O127</f>
        <v>155.125</v>
      </c>
      <c r="Q127" s="22">
        <f>P127-5</f>
        <v>150.125</v>
      </c>
      <c r="R127" s="22">
        <f>IF(LEFT($D127,3)="ctd",IF($Q127&lt;200,($Q127/30+$Q127/30+20),(IF($Q127&gt;200,(200/30+($Q127-200)/45+$Q127/50+20),1.4))),0)</f>
        <v>30.008333333333333</v>
      </c>
      <c r="S127" s="22">
        <f>IF(RIGHT($D127,3)="bon",IF($Q127&lt;800,($Q127/30*1.7*2),(IF($Q127&gt;200,($Q127/30*1.7*2+15),1.4))),0)</f>
        <v>17.014166666666664</v>
      </c>
      <c r="T127" s="22">
        <v>10</v>
      </c>
      <c r="U127" s="23">
        <f t="shared" si="32"/>
        <v>39199.48429372706</v>
      </c>
      <c r="V127" s="23">
        <f t="shared" si="33"/>
        <v>39199.52389268539</v>
      </c>
    </row>
    <row r="128" spans="1:22" ht="12.75">
      <c r="A128" s="1">
        <v>126</v>
      </c>
      <c r="B128" s="37" t="s">
        <v>87</v>
      </c>
      <c r="C128" s="27" t="s">
        <v>117</v>
      </c>
      <c r="D128" s="9" t="s">
        <v>27</v>
      </c>
      <c r="E128" s="1">
        <v>59</v>
      </c>
      <c r="F128" s="18">
        <v>40</v>
      </c>
      <c r="G128" s="4" t="s">
        <v>23</v>
      </c>
      <c r="H128" s="1">
        <v>144</v>
      </c>
      <c r="I128" s="26">
        <v>11</v>
      </c>
      <c r="J128" s="11" t="s">
        <v>22</v>
      </c>
      <c r="K128" s="20">
        <f t="shared" si="31"/>
        <v>10.777283754900745</v>
      </c>
      <c r="L128" s="20">
        <f>K128/0.62</f>
        <v>17.382715733710878</v>
      </c>
      <c r="M128" s="21">
        <v>10</v>
      </c>
      <c r="N128" s="21">
        <f>K128/M128</f>
        <v>1.0777283754900746</v>
      </c>
      <c r="O128" s="1">
        <v>490</v>
      </c>
      <c r="P128" s="22">
        <f>1.825*O128</f>
        <v>894.25</v>
      </c>
      <c r="Q128" s="22">
        <f>P128-5</f>
        <v>889.25</v>
      </c>
      <c r="R128" s="22">
        <f>IF(LEFT($D128,3)="ctd",IF($Q128&lt;200,($Q128/30+$Q128/30+20),(IF($Q128&gt;200,(200/30+($Q128-200)/45+$Q128/50+20),1.4))),0)</f>
        <v>59.76833333333333</v>
      </c>
      <c r="S128" s="22">
        <f>IF(RIGHT($D128,3)="bon",IF($Q128&lt;800,($Q128/30*1.7*2),(IF($Q128&gt;200,($Q128/30*1.7*2+15),1.4))),0)</f>
        <v>115.78166666666667</v>
      </c>
      <c r="T128" s="22">
        <v>10</v>
      </c>
      <c r="U128" s="23">
        <f aca="true" t="shared" si="34" ref="U128:U137">V127+N128/24</f>
        <v>39199.56879803437</v>
      </c>
      <c r="V128" s="23">
        <f aca="true" t="shared" si="35" ref="V128:V137">U128+(R128+S128+T128)/(24*60)</f>
        <v>39199.69765220104</v>
      </c>
    </row>
    <row r="129" spans="1:22" ht="12.75">
      <c r="A129" s="1">
        <v>127</v>
      </c>
      <c r="B129" s="37" t="s">
        <v>86</v>
      </c>
      <c r="C129" s="27" t="s">
        <v>119</v>
      </c>
      <c r="D129" s="9" t="s">
        <v>27</v>
      </c>
      <c r="E129" s="1">
        <v>59</v>
      </c>
      <c r="F129" s="18">
        <v>43.4</v>
      </c>
      <c r="G129" s="4" t="s">
        <v>23</v>
      </c>
      <c r="H129" s="1">
        <v>144</v>
      </c>
      <c r="I129" s="26">
        <v>19</v>
      </c>
      <c r="J129" s="11" t="s">
        <v>22</v>
      </c>
      <c r="K129" s="20">
        <f t="shared" si="31"/>
        <v>5.2878714862561065</v>
      </c>
      <c r="L129" s="20">
        <f>K129/0.62</f>
        <v>8.52882497783243</v>
      </c>
      <c r="M129" s="21">
        <v>10</v>
      </c>
      <c r="N129" s="21">
        <f>K129/M129</f>
        <v>0.5287871486256106</v>
      </c>
      <c r="O129" s="1">
        <v>950</v>
      </c>
      <c r="P129" s="22">
        <f>1.825*O129</f>
        <v>1733.75</v>
      </c>
      <c r="Q129" s="22">
        <f>P129-5</f>
        <v>1728.75</v>
      </c>
      <c r="R129" s="22">
        <f>IF(LEFT($D129,3)="ctd",IF($Q129&lt;200,($Q129/30+$Q129/30+20),(IF($Q129&gt;200,(200/30+($Q129-200)/45+$Q129/50+20),1.4))),0)</f>
        <v>95.21388888888889</v>
      </c>
      <c r="S129" s="22">
        <f>IF(RIGHT($D129,3)="bon",IF($Q129&lt;800,($Q129/30*1.7*2),(IF($Q129&gt;200,($Q129/30*1.7*2+15),1.4))),0)</f>
        <v>210.92499999999998</v>
      </c>
      <c r="T129" s="22">
        <f>(IF(RIGHT($D129,4)="Nets",40,0))</f>
        <v>0</v>
      </c>
      <c r="U129" s="23">
        <f t="shared" si="34"/>
        <v>39199.7196849989</v>
      </c>
      <c r="V129" s="23">
        <f t="shared" si="35"/>
        <v>39199.93228144952</v>
      </c>
    </row>
    <row r="130" spans="1:22" ht="12.75">
      <c r="A130" s="1">
        <v>128</v>
      </c>
      <c r="B130" s="37" t="s">
        <v>86</v>
      </c>
      <c r="C130" s="27" t="s">
        <v>120</v>
      </c>
      <c r="D130" s="9" t="s">
        <v>27</v>
      </c>
      <c r="E130" s="1">
        <v>59</v>
      </c>
      <c r="F130" s="18">
        <v>46.699999999999996</v>
      </c>
      <c r="G130" s="4" t="s">
        <v>23</v>
      </c>
      <c r="H130" s="1">
        <v>144</v>
      </c>
      <c r="I130" s="26">
        <v>30.5</v>
      </c>
      <c r="J130" s="11" t="s">
        <v>22</v>
      </c>
      <c r="K130" s="20">
        <f>0.01+ACOS((COS(PI()/180*(90-(E129+F129/60)))*COS(PI()/180*(90-(E130+F130/60))))+(SIN(PI()/180*(90-(E129+F129/60)))*SIN(PI()/180*(90-(E130+F130/60)))*COS(ABS(PI()/180*((H129+(I129/60))-(H130+(I130/60)))))))*180/PI()*60</f>
        <v>6.677216008889093</v>
      </c>
      <c r="L130" s="20">
        <f>K130/0.62</f>
        <v>10.769703240143699</v>
      </c>
      <c r="M130" s="21">
        <v>10</v>
      </c>
      <c r="N130" s="21">
        <f>K130/M130</f>
        <v>0.6677216008889093</v>
      </c>
      <c r="O130" s="1">
        <v>950</v>
      </c>
      <c r="P130" s="22">
        <f>1.825*O130</f>
        <v>1733.75</v>
      </c>
      <c r="Q130" s="22">
        <f>P130-5</f>
        <v>1728.75</v>
      </c>
      <c r="R130" s="22">
        <f>IF(LEFT($D130,3)="ctd",IF($Q130&lt;200,($Q130/30+$Q130/30+20),(IF($Q130&gt;200,(200/30+($Q130-200)/45+$Q130/50+20),1.4))),0)</f>
        <v>95.21388888888889</v>
      </c>
      <c r="S130" s="22">
        <f>IF(RIGHT($D130,3)="bon",IF($Q130&lt;800,($Q130/30*1.7*2),(IF($Q130&gt;200,($Q130/30*1.7*2+15),1.4))),0)</f>
        <v>210.92499999999998</v>
      </c>
      <c r="T130" s="22">
        <f>(IF(RIGHT($D130,4)="Nets",40,0))</f>
        <v>0</v>
      </c>
      <c r="U130" s="23">
        <f t="shared" si="34"/>
        <v>39199.960103182886</v>
      </c>
      <c r="V130" s="23">
        <f t="shared" si="35"/>
        <v>39200.172699633506</v>
      </c>
    </row>
    <row r="131" spans="1:22" ht="12.75">
      <c r="A131" s="1">
        <v>133</v>
      </c>
      <c r="B131" s="37" t="s">
        <v>86</v>
      </c>
      <c r="C131" s="27" t="s">
        <v>125</v>
      </c>
      <c r="D131" s="9" t="s">
        <v>27</v>
      </c>
      <c r="E131" s="1">
        <v>59</v>
      </c>
      <c r="F131" s="18">
        <v>44</v>
      </c>
      <c r="G131" s="4" t="s">
        <v>23</v>
      </c>
      <c r="H131" s="1">
        <v>145</v>
      </c>
      <c r="I131" s="18">
        <v>25.5</v>
      </c>
      <c r="J131" s="11" t="s">
        <v>22</v>
      </c>
      <c r="K131" s="20">
        <f>0.01+ACOS((COS(PI()/180*(90-(E130+F130/60)))*COS(PI()/180*(90-(E131+F131/60))))+(SIN(PI()/180*(90-(E130+F130/60)))*SIN(PI()/180*(90-(E131+F131/60)))*COS(ABS(PI()/180*((H130+(I130/60))-(H131+(I131/60)))))))*180/PI()*60</f>
        <v>27.843769528170306</v>
      </c>
      <c r="L131" s="20">
        <f aca="true" t="shared" si="36" ref="L131:L137">K131/0.62</f>
        <v>44.909305690597265</v>
      </c>
      <c r="M131" s="21">
        <v>12</v>
      </c>
      <c r="N131" s="21">
        <f aca="true" t="shared" si="37" ref="N131:N137">K131/M131</f>
        <v>2.3203141273475256</v>
      </c>
      <c r="O131" s="1">
        <v>65</v>
      </c>
      <c r="P131" s="22">
        <f aca="true" t="shared" si="38" ref="P131:P137">1.825*O131</f>
        <v>118.625</v>
      </c>
      <c r="Q131" s="22">
        <f aca="true" t="shared" si="39" ref="Q131:Q137">P131-5</f>
        <v>113.625</v>
      </c>
      <c r="R131" s="22">
        <f aca="true" t="shared" si="40" ref="R131:R137">IF(LEFT($D131,3)="ctd",IF($Q131&lt;200,($Q131/30+$Q131/30+20),(IF($Q131&gt;200,(200/30+($Q131-200)/45+$Q131/50+20),1.4))),0)</f>
        <v>27.575</v>
      </c>
      <c r="S131" s="22">
        <f aca="true" t="shared" si="41" ref="S131:S137">IF(RIGHT($D131,3)="bon",IF($Q131&lt;800,($Q131/30*1.7*2),(IF($Q131&gt;200,($Q131/30*1.7*2+15),1.4))),0)</f>
        <v>12.8775</v>
      </c>
      <c r="T131" s="22">
        <v>10</v>
      </c>
      <c r="U131" s="23">
        <f t="shared" si="34"/>
        <v>39200.26937938881</v>
      </c>
      <c r="V131" s="23">
        <f t="shared" si="35"/>
        <v>39200.304415847146</v>
      </c>
    </row>
    <row r="132" spans="1:22" ht="12.75">
      <c r="A132" s="1">
        <v>134</v>
      </c>
      <c r="B132" s="37" t="s">
        <v>87</v>
      </c>
      <c r="C132" s="27" t="s">
        <v>126</v>
      </c>
      <c r="D132" s="9" t="s">
        <v>27</v>
      </c>
      <c r="E132" s="1">
        <v>59</v>
      </c>
      <c r="F132" s="18">
        <v>35</v>
      </c>
      <c r="G132" s="4" t="s">
        <v>23</v>
      </c>
      <c r="H132" s="1">
        <v>145</v>
      </c>
      <c r="I132" s="18">
        <v>26</v>
      </c>
      <c r="J132" s="11" t="s">
        <v>22</v>
      </c>
      <c r="K132" s="20">
        <f>0.01+ACOS((COS(PI()/180*(90-(E131+F131/60)))*COS(PI()/180*(90-(E132+F132/60))))+(SIN(PI()/180*(90-(E131+F131/60)))*SIN(PI()/180*(90-(E132+F132/60)))*COS(ABS(PI()/180*((H131+(I131/60))-(H132+(I132/60)))))))*180/PI()*60</f>
        <v>9.013543476378278</v>
      </c>
      <c r="L132" s="20">
        <f t="shared" si="36"/>
        <v>14.537973348997221</v>
      </c>
      <c r="M132" s="21">
        <v>10</v>
      </c>
      <c r="N132" s="21">
        <f t="shared" si="37"/>
        <v>0.9013543476378277</v>
      </c>
      <c r="O132" s="1">
        <v>200</v>
      </c>
      <c r="P132" s="22">
        <f t="shared" si="38"/>
        <v>365</v>
      </c>
      <c r="Q132" s="22">
        <f t="shared" si="39"/>
        <v>360</v>
      </c>
      <c r="R132" s="22">
        <f t="shared" si="40"/>
        <v>37.42222222222222</v>
      </c>
      <c r="S132" s="22">
        <f t="shared" si="41"/>
        <v>40.8</v>
      </c>
      <c r="T132" s="22">
        <v>10</v>
      </c>
      <c r="U132" s="23">
        <f t="shared" si="34"/>
        <v>39200.3419722783</v>
      </c>
      <c r="V132" s="23">
        <f t="shared" si="35"/>
        <v>39200.4032377104</v>
      </c>
    </row>
    <row r="133" spans="1:22" ht="12.75">
      <c r="A133" s="1">
        <v>135</v>
      </c>
      <c r="B133" s="37" t="s">
        <v>88</v>
      </c>
      <c r="C133" s="27" t="s">
        <v>127</v>
      </c>
      <c r="D133" s="9" t="s">
        <v>27</v>
      </c>
      <c r="E133" s="1">
        <v>59</v>
      </c>
      <c r="F133" s="18">
        <v>26</v>
      </c>
      <c r="G133" s="4" t="s">
        <v>23</v>
      </c>
      <c r="H133" s="1">
        <v>145</v>
      </c>
      <c r="I133" s="18">
        <v>26.5</v>
      </c>
      <c r="J133" s="11" t="s">
        <v>22</v>
      </c>
      <c r="K133" s="20">
        <f>0.01+ACOS((COS(PI()/180*(90-(E132+F132/60)))*COS(PI()/180*(90-(E133+F133/60))))+(SIN(PI()/180*(90-(E132+F132/60)))*SIN(PI()/180*(90-(E133+F133/60)))*COS(ABS(PI()/180*((H132+(I132/60))-(H133+(I133/60)))))))*180/PI()*60</f>
        <v>9.013575214425325</v>
      </c>
      <c r="L133" s="20">
        <f t="shared" si="36"/>
        <v>14.538024539395686</v>
      </c>
      <c r="M133" s="21">
        <v>10</v>
      </c>
      <c r="N133" s="21">
        <f t="shared" si="37"/>
        <v>0.9013575214425324</v>
      </c>
      <c r="O133" s="1">
        <v>1000</v>
      </c>
      <c r="P133" s="22">
        <f t="shared" si="38"/>
        <v>1825</v>
      </c>
      <c r="Q133" s="22">
        <f t="shared" si="39"/>
        <v>1820</v>
      </c>
      <c r="R133" s="22">
        <f t="shared" si="40"/>
        <v>99.06666666666666</v>
      </c>
      <c r="S133" s="22">
        <f t="shared" si="41"/>
        <v>221.26666666666665</v>
      </c>
      <c r="T133" s="22">
        <v>10</v>
      </c>
      <c r="U133" s="23">
        <f t="shared" si="34"/>
        <v>39200.440794273796</v>
      </c>
      <c r="V133" s="23">
        <f t="shared" si="35"/>
        <v>39200.670192421945</v>
      </c>
    </row>
    <row r="134" spans="1:22" ht="12.75">
      <c r="A134" s="1">
        <v>136</v>
      </c>
      <c r="B134" s="37" t="s">
        <v>89</v>
      </c>
      <c r="C134" s="27" t="s">
        <v>128</v>
      </c>
      <c r="D134" s="9" t="s">
        <v>27</v>
      </c>
      <c r="E134" s="1">
        <v>59</v>
      </c>
      <c r="F134" s="18">
        <v>17</v>
      </c>
      <c r="G134" s="4" t="s">
        <v>23</v>
      </c>
      <c r="H134" s="1">
        <v>145</v>
      </c>
      <c r="I134" s="18">
        <v>27</v>
      </c>
      <c r="J134" s="11" t="s">
        <v>22</v>
      </c>
      <c r="K134" s="20">
        <f>0.01+ACOS((COS(PI()/180*(90-(E132+F132/60)))*COS(PI()/180*(90-(E134+F134/60))))+(SIN(PI()/180*(90-(E132+F132/60)))*SIN(PI()/180*(90-(E134+F134/60)))*COS(ABS(PI()/180*((H132+(I132/60))-(H134+(I134/60)))))))*180/PI()*60</f>
        <v>18.017182118284833</v>
      </c>
      <c r="L134" s="20">
        <f t="shared" si="36"/>
        <v>29.059971158523926</v>
      </c>
      <c r="M134" s="21">
        <v>10</v>
      </c>
      <c r="N134" s="21">
        <f t="shared" si="37"/>
        <v>1.8017182118284834</v>
      </c>
      <c r="O134" s="1">
        <v>1070</v>
      </c>
      <c r="P134" s="22">
        <f t="shared" si="38"/>
        <v>1952.75</v>
      </c>
      <c r="Q134" s="22">
        <f t="shared" si="39"/>
        <v>1947.75</v>
      </c>
      <c r="R134" s="22">
        <f t="shared" si="40"/>
        <v>104.46055555555554</v>
      </c>
      <c r="S134" s="22">
        <f t="shared" si="41"/>
        <v>235.74499999999998</v>
      </c>
      <c r="T134" s="22">
        <v>10</v>
      </c>
      <c r="U134" s="23">
        <f t="shared" si="34"/>
        <v>39200.745264014105</v>
      </c>
      <c r="V134" s="23">
        <f t="shared" si="35"/>
        <v>39200.98846231658</v>
      </c>
    </row>
    <row r="135" spans="1:22" ht="51.75">
      <c r="A135" s="1">
        <v>137</v>
      </c>
      <c r="B135" s="37" t="s">
        <v>89</v>
      </c>
      <c r="C135" s="27" t="s">
        <v>133</v>
      </c>
      <c r="D135" s="9"/>
      <c r="E135" s="1">
        <v>59</v>
      </c>
      <c r="F135" s="18">
        <v>17</v>
      </c>
      <c r="G135" s="4" t="s">
        <v>23</v>
      </c>
      <c r="H135" s="1">
        <v>145</v>
      </c>
      <c r="I135" s="18">
        <v>27</v>
      </c>
      <c r="J135" s="11" t="s">
        <v>22</v>
      </c>
      <c r="K135" s="20">
        <f>0.01+ACOS((COS(PI()/180*(90-(E133+F133/60)))*COS(PI()/180*(90-(E135+F135/60))))+(SIN(PI()/180*(90-(E133+F133/60)))*SIN(PI()/180*(90-(E135+F135/60)))*COS(ABS(PI()/180*((H133+(I133/60))-(H135+(I135/60)))))))*180/PI()*60</f>
        <v>9.013607044752478</v>
      </c>
      <c r="L135" s="20">
        <f t="shared" si="36"/>
        <v>14.538075878633029</v>
      </c>
      <c r="M135" s="21">
        <v>10</v>
      </c>
      <c r="N135" s="21">
        <f t="shared" si="37"/>
        <v>0.9013607044752477</v>
      </c>
      <c r="O135" s="1">
        <v>1070</v>
      </c>
      <c r="P135" s="22">
        <f t="shared" si="38"/>
        <v>1952.75</v>
      </c>
      <c r="Q135" s="22">
        <f t="shared" si="39"/>
        <v>1947.75</v>
      </c>
      <c r="R135" s="22">
        <f t="shared" si="40"/>
        <v>0</v>
      </c>
      <c r="S135" s="22">
        <f t="shared" si="41"/>
        <v>0</v>
      </c>
      <c r="T135" s="22">
        <v>720</v>
      </c>
      <c r="U135" s="23">
        <f t="shared" si="34"/>
        <v>39201.0260190126</v>
      </c>
      <c r="V135" s="23">
        <f t="shared" si="35"/>
        <v>39201.5260190126</v>
      </c>
    </row>
    <row r="136" spans="1:22" ht="12.75">
      <c r="A136" s="1">
        <v>138</v>
      </c>
      <c r="B136" s="37" t="s">
        <v>89</v>
      </c>
      <c r="C136" s="2" t="s">
        <v>134</v>
      </c>
      <c r="D136" s="9"/>
      <c r="E136" s="14">
        <v>59</v>
      </c>
      <c r="F136" s="36">
        <v>17</v>
      </c>
      <c r="G136" s="4" t="s">
        <v>23</v>
      </c>
      <c r="H136" s="14">
        <v>145</v>
      </c>
      <c r="I136" s="36">
        <v>27</v>
      </c>
      <c r="J136" s="11" t="s">
        <v>22</v>
      </c>
      <c r="K136" s="20">
        <f>0.01+ACOS((COS(PI()/180*(90-(E134+F134/60)))*COS(PI()/180*(90-(E136+F136/60))))+(SIN(PI()/180*(90-(E134+F134/60)))*SIN(PI()/180*(90-(E136+F136/60)))*COS(ABS(PI()/180*((H134+(I134/60))-(H136+(I136/60)))))))*180/PI()*60</f>
        <v>0.01</v>
      </c>
      <c r="L136" s="20">
        <f t="shared" si="36"/>
        <v>0.016129032258064516</v>
      </c>
      <c r="M136" s="21">
        <v>10</v>
      </c>
      <c r="N136" s="21">
        <f t="shared" si="37"/>
        <v>0.001</v>
      </c>
      <c r="O136" s="1">
        <v>1070</v>
      </c>
      <c r="P136" s="22">
        <f t="shared" si="38"/>
        <v>1952.75</v>
      </c>
      <c r="Q136" s="22">
        <f t="shared" si="39"/>
        <v>1947.75</v>
      </c>
      <c r="R136" s="22">
        <f t="shared" si="40"/>
        <v>0</v>
      </c>
      <c r="S136" s="22">
        <f t="shared" si="41"/>
        <v>0</v>
      </c>
      <c r="T136" s="22">
        <v>600</v>
      </c>
      <c r="U136" s="23">
        <f t="shared" si="34"/>
        <v>39201.526060679265</v>
      </c>
      <c r="V136" s="23">
        <f t="shared" si="35"/>
        <v>39201.94272734593</v>
      </c>
    </row>
    <row r="137" spans="3:22" ht="25.5">
      <c r="C137" s="29" t="s">
        <v>0</v>
      </c>
      <c r="D137" s="29" t="s">
        <v>3</v>
      </c>
      <c r="E137" s="30" t="s">
        <v>1</v>
      </c>
      <c r="F137" s="31" t="s">
        <v>2</v>
      </c>
      <c r="G137" s="29" t="s">
        <v>23</v>
      </c>
      <c r="H137" s="30">
        <v>152</v>
      </c>
      <c r="I137" s="32">
        <v>31.53</v>
      </c>
      <c r="J137" s="29" t="s">
        <v>22</v>
      </c>
      <c r="K137" s="20">
        <f>0.01+ACOS((COS(PI()/180*(90-(E135+F135/60)))*COS(PI()/180*(90-(E137+F137/60))))+(SIN(PI()/180*(90-(E135+F135/60)))*SIN(PI()/180*(90-(E137+F137/60)))*COS(ABS(PI()/180*((H135+(I135/60))-(H137+(I137/60)))))))*180/PI()*60</f>
        <v>240.58243938126913</v>
      </c>
      <c r="L137" s="20">
        <f t="shared" si="36"/>
        <v>388.03619255043407</v>
      </c>
      <c r="M137" s="21">
        <v>12</v>
      </c>
      <c r="N137" s="21">
        <f t="shared" si="37"/>
        <v>20.04853661510576</v>
      </c>
      <c r="O137" s="1">
        <v>51</v>
      </c>
      <c r="P137" s="22">
        <f t="shared" si="38"/>
        <v>93.075</v>
      </c>
      <c r="Q137" s="22">
        <f t="shared" si="39"/>
        <v>88.075</v>
      </c>
      <c r="R137" s="22">
        <f t="shared" si="40"/>
        <v>0</v>
      </c>
      <c r="S137" s="22">
        <f t="shared" si="41"/>
        <v>0</v>
      </c>
      <c r="T137" s="22">
        <f>(IF(RIGHT($D137,4)="Nets",40,0))</f>
        <v>0</v>
      </c>
      <c r="U137" s="23">
        <f t="shared" si="34"/>
        <v>39202.778083038225</v>
      </c>
      <c r="V137" s="23">
        <f t="shared" si="35"/>
        <v>39202.778083038225</v>
      </c>
    </row>
    <row r="139" spans="17:21" ht="12.75">
      <c r="Q139" s="28"/>
      <c r="U139" s="1"/>
    </row>
    <row r="140" spans="1:21" ht="12.75">
      <c r="A140" s="1" t="s">
        <v>185</v>
      </c>
      <c r="Q140" s="28"/>
      <c r="U140" s="1"/>
    </row>
    <row r="141" spans="1:22" ht="24" customHeight="1">
      <c r="A141" s="1" t="s">
        <v>141</v>
      </c>
      <c r="B141" s="1" t="s">
        <v>144</v>
      </c>
      <c r="C141" s="9" t="s">
        <v>143</v>
      </c>
      <c r="D141" s="9" t="s">
        <v>27</v>
      </c>
      <c r="E141" s="4">
        <v>56</v>
      </c>
      <c r="F141" s="18">
        <v>34</v>
      </c>
      <c r="G141" s="4" t="s">
        <v>21</v>
      </c>
      <c r="H141" s="4">
        <v>135</v>
      </c>
      <c r="I141" s="19">
        <v>5</v>
      </c>
      <c r="J141" s="11" t="s">
        <v>142</v>
      </c>
      <c r="K141" s="20">
        <f>0.01+ACOS((COS(PI()/180*(90-(E13+F13/60)))*COS(PI()/180*(90-(E141+F141/60))))+(SIN(PI()/180*(90-(E13+F13/60)))*SIN(PI()/180*(90-(E141+F141/60)))*COS(ABS(PI()/180*((H13+(I13/60))-(H141+(I141/60)))))))*180/PI()*60</f>
        <v>25.67440077067143</v>
      </c>
      <c r="L141" s="20">
        <f>K141/0.62</f>
        <v>41.410323823663596</v>
      </c>
      <c r="M141" s="21">
        <v>10</v>
      </c>
      <c r="N141" s="21">
        <f>K141/M141</f>
        <v>2.567440077067143</v>
      </c>
      <c r="O141" s="15">
        <v>551</v>
      </c>
      <c r="P141" s="22">
        <f>1.825*O141</f>
        <v>1005.5749999999999</v>
      </c>
      <c r="Q141" s="22">
        <f>P141-5</f>
        <v>1000.5749999999999</v>
      </c>
      <c r="R141" s="22">
        <f>IF(LEFT($D141,3)="ctd",IF($Q141&lt;200,($Q141/30+$Q141/30+20),(IF($Q141&gt;200,(200/30+($Q141-200)/45+$Q141/50+20),1.4))),0)</f>
        <v>64.46872222222223</v>
      </c>
      <c r="S141" s="22">
        <f>IF(RIGHT($D141,3)="bon",IF($Q141&lt;800,($Q141/30*1.7*2),(IF($Q141&gt;200,($Q141/30*1.7*2+15),1.4))),0)</f>
        <v>128.3985</v>
      </c>
      <c r="T141" s="22">
        <v>11</v>
      </c>
      <c r="U141" s="23">
        <f>V13+N141/24</f>
        <v>39190.283750248884</v>
      </c>
      <c r="V141" s="23">
        <f>U141+(R141+S141+T141)/(24*60)</f>
        <v>39190.42532470876</v>
      </c>
    </row>
    <row r="143" spans="1:22" ht="12.75">
      <c r="A143" s="54">
        <v>129</v>
      </c>
      <c r="B143" s="55" t="s">
        <v>86</v>
      </c>
      <c r="C143" s="56" t="s">
        <v>124</v>
      </c>
      <c r="D143" s="57" t="s">
        <v>27</v>
      </c>
      <c r="E143" s="54">
        <v>59</v>
      </c>
      <c r="F143" s="65">
        <v>44</v>
      </c>
      <c r="G143" s="59" t="s">
        <v>23</v>
      </c>
      <c r="H143" s="54">
        <v>144</v>
      </c>
      <c r="I143" s="66">
        <v>55</v>
      </c>
      <c r="J143" s="60" t="s">
        <v>22</v>
      </c>
      <c r="K143" s="61">
        <f>0.01+ACOS((COS(PI()/180*(90-(E130+F130/60)))*COS(PI()/180*(90-(E143+F143/60))))+(SIN(PI()/180*(90-(E130+F130/60)))*SIN(PI()/180*(90-(E143+F143/60)))*COS(ABS(PI()/180*((H130+(I130/60))-(H143+(I143/60)))))))*180/PI()*60</f>
        <v>12.642206259964746</v>
      </c>
      <c r="L143" s="61">
        <f>K143/0.62</f>
        <v>20.390655258007655</v>
      </c>
      <c r="M143" s="62">
        <v>12</v>
      </c>
      <c r="N143" s="62">
        <f>K143/M143</f>
        <v>1.0535171883303955</v>
      </c>
      <c r="O143" s="54">
        <v>80</v>
      </c>
      <c r="P143" s="63">
        <f>1.825*O143</f>
        <v>146</v>
      </c>
      <c r="Q143" s="63">
        <f>P143-5</f>
        <v>141</v>
      </c>
      <c r="R143" s="63">
        <f>IF(LEFT($D143,3)="ctd",IF($Q143&lt;200,($Q143/30+$Q143/30+20),(IF($Q143&gt;200,(200/30+($Q143-200)/45+$Q143/50+20),1.4))),0)</f>
        <v>29.4</v>
      </c>
      <c r="S143" s="63">
        <f>IF(RIGHT($D143,3)="bon",IF($Q143&lt;800,($Q143/30*1.7*2),(IF($Q143&gt;200,($Q143/30*1.7*2+15),1.4))),0)</f>
        <v>15.98</v>
      </c>
      <c r="T143" s="63">
        <f>(IF(RIGHT($D143,4)="Nets",40,0))</f>
        <v>0</v>
      </c>
      <c r="U143" s="64">
        <f>V130+N143/24</f>
        <v>39200.21659618302</v>
      </c>
      <c r="V143" s="64">
        <f>U143+(R143+S143+T143)/(24*60)</f>
        <v>39200.24811007191</v>
      </c>
    </row>
    <row r="144" spans="1:22" ht="12.75">
      <c r="A144" s="54">
        <v>130</v>
      </c>
      <c r="B144" s="55" t="s">
        <v>87</v>
      </c>
      <c r="C144" s="56" t="s">
        <v>123</v>
      </c>
      <c r="D144" s="57" t="s">
        <v>27</v>
      </c>
      <c r="E144" s="54">
        <v>59</v>
      </c>
      <c r="F144" s="65">
        <v>36.1</v>
      </c>
      <c r="G144" s="59" t="s">
        <v>23</v>
      </c>
      <c r="H144" s="54">
        <v>144</v>
      </c>
      <c r="I144" s="66">
        <v>55</v>
      </c>
      <c r="J144" s="60" t="s">
        <v>22</v>
      </c>
      <c r="K144" s="61">
        <f>0.01+ACOS((COS(PI()/180*(90-(E143+F143/60)))*COS(PI()/180*(90-(E144+F144/60))))+(SIN(PI()/180*(90-(E143+F143/60)))*SIN(PI()/180*(90-(E144+F144/60)))*COS(ABS(PI()/180*((H143+(I143/60))-(H144+(I144/60)))))))*180/PI()*60</f>
        <v>7.909999999964141</v>
      </c>
      <c r="L144" s="61">
        <f>K144/0.62</f>
        <v>12.758064516071196</v>
      </c>
      <c r="M144" s="62">
        <v>10</v>
      </c>
      <c r="N144" s="62">
        <f>K144/M144</f>
        <v>0.7909999999964141</v>
      </c>
      <c r="O144" s="54">
        <v>90</v>
      </c>
      <c r="P144" s="63">
        <f>1.825*O144</f>
        <v>164.25</v>
      </c>
      <c r="Q144" s="63">
        <f>P144-5</f>
        <v>159.25</v>
      </c>
      <c r="R144" s="63">
        <f>IF(LEFT($D144,3)="ctd",IF($Q144&lt;200,($Q144/30+$Q144/30+20),(IF($Q144&gt;200,(200/30+($Q144-200)/45+$Q144/50+20),1.4))),0)</f>
        <v>30.616666666666667</v>
      </c>
      <c r="S144" s="63">
        <f>IF(RIGHT($D144,3)="bon",IF($Q144&lt;800,($Q144/30*1.7*2),(IF($Q144&gt;200,($Q144/30*1.7*2+15),1.4))),0)</f>
        <v>18.048333333333332</v>
      </c>
      <c r="T144" s="63">
        <v>10</v>
      </c>
      <c r="U144" s="64">
        <f>V143+N144/24</f>
        <v>39200.28106840524</v>
      </c>
      <c r="V144" s="64">
        <f>U144+(R144+S144+T144)/(24*60)</f>
        <v>39200.32180798857</v>
      </c>
    </row>
    <row r="145" spans="1:22" ht="12.75">
      <c r="A145" s="54">
        <v>131</v>
      </c>
      <c r="B145" s="55" t="s">
        <v>88</v>
      </c>
      <c r="C145" s="56" t="s">
        <v>122</v>
      </c>
      <c r="D145" s="57" t="s">
        <v>27</v>
      </c>
      <c r="E145" s="54">
        <v>59</v>
      </c>
      <c r="F145" s="65">
        <v>28.2</v>
      </c>
      <c r="G145" s="59" t="s">
        <v>23</v>
      </c>
      <c r="H145" s="54">
        <v>144</v>
      </c>
      <c r="I145" s="66">
        <v>55</v>
      </c>
      <c r="J145" s="60" t="s">
        <v>22</v>
      </c>
      <c r="K145" s="61">
        <f>0.01+ACOS((COS(PI()/180*(90-(E144+F144/60)))*COS(PI()/180*(90-(E145+F145/60))))+(SIN(PI()/180*(90-(E144+F144/60)))*SIN(PI()/180*(90-(E145+F145/60)))*COS(ABS(PI()/180*((H144+(I144/60))-(H145+(I145/60)))))))*180/PI()*60</f>
        <v>7.909999999964141</v>
      </c>
      <c r="L145" s="61">
        <f>K145/0.62</f>
        <v>12.758064516071196</v>
      </c>
      <c r="M145" s="62">
        <v>10</v>
      </c>
      <c r="N145" s="62">
        <f>K145/M145</f>
        <v>0.7909999999964141</v>
      </c>
      <c r="O145" s="54">
        <v>100</v>
      </c>
      <c r="P145" s="63">
        <f>1.825*O145</f>
        <v>182.5</v>
      </c>
      <c r="Q145" s="63">
        <f>P145-5</f>
        <v>177.5</v>
      </c>
      <c r="R145" s="63">
        <f>IF(LEFT($D145,3)="ctd",IF($Q145&lt;200,($Q145/30+$Q145/30+20),(IF($Q145&gt;200,(200/30+($Q145-200)/45+$Q145/50+20),1.4))),0)</f>
        <v>31.833333333333336</v>
      </c>
      <c r="S145" s="63">
        <f>IF(RIGHT($D145,3)="bon",IF($Q145&lt;800,($Q145/30*1.7*2),(IF($Q145&gt;200,($Q145/30*1.7*2+15),1.4))),0)</f>
        <v>20.116666666666667</v>
      </c>
      <c r="T145" s="63">
        <v>10</v>
      </c>
      <c r="U145" s="64">
        <f>V144+N145/24</f>
        <v>39200.3547663219</v>
      </c>
      <c r="V145" s="64">
        <f>U145+(R145+S145+T145)/(24*60)</f>
        <v>39200.397787155234</v>
      </c>
    </row>
    <row r="146" spans="1:22" ht="12.75">
      <c r="A146" s="54">
        <v>132</v>
      </c>
      <c r="B146" s="55" t="s">
        <v>89</v>
      </c>
      <c r="C146" s="56" t="s">
        <v>121</v>
      </c>
      <c r="D146" s="57" t="s">
        <v>27</v>
      </c>
      <c r="E146" s="54">
        <v>59</v>
      </c>
      <c r="F146" s="65">
        <v>20.299999999999997</v>
      </c>
      <c r="G146" s="59" t="s">
        <v>23</v>
      </c>
      <c r="H146" s="54">
        <v>144</v>
      </c>
      <c r="I146" s="66">
        <v>55</v>
      </c>
      <c r="J146" s="60" t="s">
        <v>22</v>
      </c>
      <c r="K146" s="61">
        <f>0.01+ACOS((COS(PI()/180*(90-(E145+F145/60)))*COS(PI()/180*(90-(E146+F146/60))))+(SIN(PI()/180*(90-(E145+F145/60)))*SIN(PI()/180*(90-(E146+F146/60)))*COS(ABS(PI()/180*((H145+(I145/60))-(H146+(I146/60)))))))*180/PI()*60</f>
        <v>7.909999999964141</v>
      </c>
      <c r="L146" s="61">
        <f>K146/0.62</f>
        <v>12.758064516071196</v>
      </c>
      <c r="M146" s="62">
        <v>10</v>
      </c>
      <c r="N146" s="62">
        <f>K146/M146</f>
        <v>0.7909999999964141</v>
      </c>
      <c r="O146" s="54">
        <v>1100</v>
      </c>
      <c r="P146" s="63">
        <f>1.825*O146</f>
        <v>2007.5</v>
      </c>
      <c r="Q146" s="63">
        <f>P146-5</f>
        <v>2002.5</v>
      </c>
      <c r="R146" s="63">
        <f>IF(LEFT($D146,3)="ctd",IF($Q146&lt;200,($Q146/30+$Q146/30+20),(IF($Q146&gt;200,(200/30+($Q146-200)/45+$Q146/50+20),1.4))),0)</f>
        <v>106.77222222222221</v>
      </c>
      <c r="S146" s="63">
        <f>IF(RIGHT($D146,3)="bon",IF($Q146&lt;800,($Q146/30*1.7*2),(IF($Q146&gt;200,($Q146/30*1.7*2+15),1.4))),0)</f>
        <v>241.95</v>
      </c>
      <c r="T146" s="63">
        <v>10</v>
      </c>
      <c r="U146" s="64">
        <f>V145+N146/24</f>
        <v>39200.430745488564</v>
      </c>
      <c r="V146" s="64">
        <f>U146+(R146+S146+T146)/(24*60)</f>
        <v>39200.67985814289</v>
      </c>
    </row>
    <row r="161" spans="2:22" s="14" customFormat="1" ht="12.75">
      <c r="B161" s="20"/>
      <c r="C161" s="2"/>
      <c r="F161" s="36"/>
      <c r="I161" s="19"/>
      <c r="K161" s="33"/>
      <c r="U161" s="17"/>
      <c r="V161" s="17"/>
    </row>
    <row r="162" spans="2:22" s="14" customFormat="1" ht="12.75">
      <c r="B162" s="20"/>
      <c r="C162" s="2"/>
      <c r="F162" s="36"/>
      <c r="I162" s="19"/>
      <c r="K162" s="33"/>
      <c r="U162" s="17"/>
      <c r="V162" s="17"/>
    </row>
    <row r="163" spans="2:22" s="14" customFormat="1" ht="12.75">
      <c r="B163" s="20"/>
      <c r="C163" s="2"/>
      <c r="F163" s="36"/>
      <c r="I163" s="19"/>
      <c r="K163" s="33"/>
      <c r="U163" s="17"/>
      <c r="V163" s="17"/>
    </row>
  </sheetData>
  <sheetProtection/>
  <printOptions/>
  <pageMargins left="0.75" right="0.75" top="1" bottom="1" header="0.5" footer="0.5"/>
  <pageSetup orientation="landscape" scale="70"/>
  <headerFooter alignWithMargins="0">
    <oddHeader>&amp;C&amp;K000000TN262A-15 Apr.- 1 May,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6"/>
  <sheetViews>
    <sheetView tabSelected="1" workbookViewId="0" topLeftCell="A118">
      <selection activeCell="Y129" sqref="Y129"/>
    </sheetView>
  </sheetViews>
  <sheetFormatPr defaultColWidth="11.00390625" defaultRowHeight="12"/>
  <cols>
    <col min="1" max="1" width="6.375" style="14" customWidth="1"/>
    <col min="2" max="2" width="5.875" style="20" customWidth="1"/>
    <col min="3" max="3" width="8.125" style="2" customWidth="1"/>
    <col min="4" max="4" width="9.625" style="14" customWidth="1"/>
    <col min="5" max="5" width="5.625" style="14" customWidth="1"/>
    <col min="6" max="6" width="8.50390625" style="36" customWidth="1"/>
    <col min="7" max="7" width="3.50390625" style="14" customWidth="1"/>
    <col min="8" max="8" width="5.875" style="14" customWidth="1"/>
    <col min="9" max="9" width="7.875" style="19" customWidth="1"/>
    <col min="10" max="10" width="3.50390625" style="14" customWidth="1"/>
    <col min="11" max="11" width="6.50390625" style="33" customWidth="1"/>
    <col min="12" max="12" width="6.875" style="14" customWidth="1"/>
    <col min="13" max="13" width="4.875" style="14" customWidth="1"/>
    <col min="14" max="14" width="6.50390625" style="14" customWidth="1"/>
    <col min="15" max="15" width="5.50390625" style="14" customWidth="1"/>
    <col min="16" max="18" width="6.00390625" style="14" customWidth="1"/>
    <col min="19" max="19" width="4.375" style="14" customWidth="1"/>
    <col min="20" max="20" width="4.625" style="14" customWidth="1"/>
    <col min="21" max="22" width="15.375" style="17" customWidth="1"/>
    <col min="23" max="28" width="10.875" style="95" customWidth="1"/>
    <col min="29" max="16384" width="10.875" style="14" customWidth="1"/>
  </cols>
  <sheetData>
    <row r="1" spans="1:28" s="9" customFormat="1" ht="51.75">
      <c r="A1" s="9" t="s">
        <v>136</v>
      </c>
      <c r="B1" s="94" t="s">
        <v>135</v>
      </c>
      <c r="C1" s="9" t="s">
        <v>5</v>
      </c>
      <c r="D1" s="3" t="s">
        <v>6</v>
      </c>
      <c r="E1" s="9">
        <v>56</v>
      </c>
      <c r="F1" s="39" t="s">
        <v>7</v>
      </c>
      <c r="G1" s="39" t="s">
        <v>8</v>
      </c>
      <c r="H1" s="6" t="s">
        <v>9</v>
      </c>
      <c r="I1" s="40" t="s">
        <v>10</v>
      </c>
      <c r="J1" s="3" t="s">
        <v>8</v>
      </c>
      <c r="K1" s="5" t="s">
        <v>11</v>
      </c>
      <c r="L1" s="5" t="s">
        <v>12</v>
      </c>
      <c r="M1" s="5" t="s">
        <v>13</v>
      </c>
      <c r="N1" s="5" t="s">
        <v>14</v>
      </c>
      <c r="O1" s="6" t="s">
        <v>15</v>
      </c>
      <c r="P1" s="6" t="s">
        <v>16</v>
      </c>
      <c r="Q1" s="6" t="s">
        <v>17</v>
      </c>
      <c r="R1" s="6" t="s">
        <v>24</v>
      </c>
      <c r="S1" s="22">
        <f>IF(RIGHT($D1,3)="bon",IF($Q1&lt;650,($Q1/30*1.7*2+10),(IF($Q1&gt;200,($Q1/30*1.7*2+15),1.4))),0)</f>
        <v>0</v>
      </c>
      <c r="T1" s="6" t="s">
        <v>26</v>
      </c>
      <c r="U1" s="8" t="s">
        <v>18</v>
      </c>
      <c r="V1" s="8" t="s">
        <v>19</v>
      </c>
      <c r="W1" s="95"/>
      <c r="X1" s="95"/>
      <c r="Y1" s="95"/>
      <c r="Z1" s="95"/>
      <c r="AA1" s="95"/>
      <c r="AB1" s="95"/>
    </row>
    <row r="2" spans="3:22" ht="25.5">
      <c r="C2" s="2" t="s">
        <v>28</v>
      </c>
      <c r="D2" s="9" t="s">
        <v>20</v>
      </c>
      <c r="E2" s="4">
        <v>56</v>
      </c>
      <c r="F2" s="10">
        <v>30</v>
      </c>
      <c r="G2" s="11" t="s">
        <v>21</v>
      </c>
      <c r="H2" s="12">
        <v>123</v>
      </c>
      <c r="I2" s="13">
        <v>30</v>
      </c>
      <c r="J2" s="11" t="s">
        <v>22</v>
      </c>
      <c r="M2" s="4"/>
      <c r="N2" s="4"/>
      <c r="O2" s="15"/>
      <c r="P2" s="16"/>
      <c r="Q2" s="16"/>
      <c r="S2" s="22">
        <f>IF(RIGHT($D2,3)="bon",IF($Q2&lt;650,($Q2/30*1.7*2+10),(IF($Q2&gt;200,($Q2/30*1.7*2+15),1.4))),0)</f>
        <v>0</v>
      </c>
      <c r="V2" s="17">
        <v>39185.395833333336</v>
      </c>
    </row>
    <row r="3" spans="3:22" ht="25.5">
      <c r="C3" s="2" t="s">
        <v>32</v>
      </c>
      <c r="D3" s="9" t="s">
        <v>20</v>
      </c>
      <c r="E3" s="4">
        <v>56</v>
      </c>
      <c r="F3" s="10">
        <v>30</v>
      </c>
      <c r="G3" s="11" t="s">
        <v>21</v>
      </c>
      <c r="H3" s="12">
        <v>123</v>
      </c>
      <c r="I3" s="13">
        <v>30</v>
      </c>
      <c r="J3" s="11" t="s">
        <v>22</v>
      </c>
      <c r="M3" s="4"/>
      <c r="N3" s="4"/>
      <c r="O3" s="15"/>
      <c r="P3" s="16"/>
      <c r="Q3" s="16"/>
      <c r="S3" s="22">
        <f>IF(RIGHT($D3,3)="bon",IF($Q3&lt;650,($Q3/30*1.7*2+10),(IF($Q3&gt;200,($Q3/30*1.7*2+15),1.4))),0)</f>
        <v>0</v>
      </c>
      <c r="U3" s="17">
        <v>39187.395833333336</v>
      </c>
      <c r="V3" s="17">
        <v>39187.395833333336</v>
      </c>
    </row>
    <row r="4" spans="1:22" ht="12.75">
      <c r="A4" s="14">
        <v>1</v>
      </c>
      <c r="B4" s="20" t="s">
        <v>86</v>
      </c>
      <c r="C4" s="9" t="s">
        <v>29</v>
      </c>
      <c r="D4" s="9" t="s">
        <v>27</v>
      </c>
      <c r="E4" s="4">
        <v>56</v>
      </c>
      <c r="F4" s="36">
        <v>10.62</v>
      </c>
      <c r="G4" s="4" t="s">
        <v>23</v>
      </c>
      <c r="H4" s="4">
        <v>134</v>
      </c>
      <c r="I4" s="19">
        <v>19.25</v>
      </c>
      <c r="J4" s="11" t="s">
        <v>22</v>
      </c>
      <c r="K4" s="20">
        <f>0.01+ACOS((COS(PI()/180*(90-(E2+F2/60)))*COS(PI()/180*(90-(E4+F4/60))))+(SIN(PI()/180*(90-(E2+F2/60)))*SIN(PI()/180*(90-(E4+F4/60)))*COS(ABS(PI()/180*((H2+(I2/60))-(H4+(I4/60)))))))*180/PI()*60</f>
        <v>360.02721050861123</v>
      </c>
      <c r="L4" s="20">
        <f aca="true" t="shared" si="0" ref="L4:L56">K4/0.62</f>
        <v>580.6890492074375</v>
      </c>
      <c r="M4" s="21">
        <v>12.5</v>
      </c>
      <c r="N4" s="21">
        <f aca="true" t="shared" si="1" ref="N4:N56">K4/M4</f>
        <v>28.802176840688897</v>
      </c>
      <c r="O4" s="15">
        <v>250</v>
      </c>
      <c r="P4" s="22">
        <f aca="true" t="shared" si="2" ref="P4:P56">1.825*O4</f>
        <v>456.25</v>
      </c>
      <c r="Q4" s="22">
        <f aca="true" t="shared" si="3" ref="Q4:Q56">P4-5</f>
        <v>451.25</v>
      </c>
      <c r="R4" s="22">
        <f aca="true" t="shared" si="4" ref="R4:R56">IF(LEFT($D4,3)="ctd",IF($Q4&lt;200,($Q4/30+$Q4/30+20),(IF($Q4&gt;200,(200/30+($Q4-200)/45+$Q4/50+20),1.4))),0)</f>
        <v>41.275</v>
      </c>
      <c r="S4" s="22">
        <f>IF(RIGHT($D4,3)="bon",IF($Q4&lt;650,($Q4/30*1.7*2+10),(IF($Q4&gt;200,($Q4/30*1.7*2+15),1.4))),0)</f>
        <v>61.141666666666666</v>
      </c>
      <c r="T4" s="22">
        <v>10</v>
      </c>
      <c r="U4" s="23">
        <f aca="true" t="shared" si="5" ref="U4:U50">V3+N4/24</f>
        <v>39188.59592403503</v>
      </c>
      <c r="V4" s="67">
        <f aca="true" t="shared" si="6" ref="V4:V50">U4+(R4+S4+T4)/(24*60)</f>
        <v>39188.67399116466</v>
      </c>
    </row>
    <row r="5" spans="1:22" ht="12.75">
      <c r="A5" s="14">
        <v>2</v>
      </c>
      <c r="B5" s="20" t="s">
        <v>87</v>
      </c>
      <c r="C5" s="9" t="s">
        <v>30</v>
      </c>
      <c r="D5" s="9" t="s">
        <v>27</v>
      </c>
      <c r="E5" s="4">
        <v>56</v>
      </c>
      <c r="F5" s="36">
        <v>10.75</v>
      </c>
      <c r="G5" s="4" t="s">
        <v>23</v>
      </c>
      <c r="H5" s="4">
        <v>134</v>
      </c>
      <c r="I5" s="19">
        <v>23.7</v>
      </c>
      <c r="J5" s="11" t="s">
        <v>22</v>
      </c>
      <c r="K5" s="20">
        <f aca="true" t="shared" si="7" ref="K5:K74">0.01+ACOS((COS(PI()/180*(90-(E4+F4/60)))*COS(PI()/180*(90-(E5+F5/60))))+(SIN(PI()/180*(90-(E4+F4/60)))*SIN(PI()/180*(90-(E5+F5/60)))*COS(ABS(PI()/180*((H4+(I4/60))-(H5+(I5/60)))))))*180/PI()*60</f>
        <v>2.490338828870627</v>
      </c>
      <c r="L5" s="20">
        <f t="shared" si="0"/>
        <v>4.016675530436496</v>
      </c>
      <c r="M5" s="21">
        <v>12.5</v>
      </c>
      <c r="N5" s="21">
        <f t="shared" si="1"/>
        <v>0.19922710630965018</v>
      </c>
      <c r="O5" s="15">
        <v>250</v>
      </c>
      <c r="P5" s="22">
        <f t="shared" si="2"/>
        <v>456.25</v>
      </c>
      <c r="Q5" s="22">
        <f t="shared" si="3"/>
        <v>451.25</v>
      </c>
      <c r="R5" s="22">
        <f t="shared" si="4"/>
        <v>41.275</v>
      </c>
      <c r="S5" s="22">
        <f aca="true" t="shared" si="8" ref="S5:S56">IF(RIGHT($D5,3)="bon",IF($Q5&lt;650,($Q5/30*1.7*2+10),(IF($Q5&gt;200,($Q5/30*1.7*2+15),1.4))),0)</f>
        <v>61.141666666666666</v>
      </c>
      <c r="T5" s="22">
        <v>10</v>
      </c>
      <c r="U5" s="23">
        <f t="shared" si="5"/>
        <v>39188.682292294085</v>
      </c>
      <c r="V5" s="67">
        <f t="shared" si="6"/>
        <v>39188.760359423715</v>
      </c>
    </row>
    <row r="6" spans="1:22" ht="12.75">
      <c r="A6" s="14">
        <v>3</v>
      </c>
      <c r="B6" s="20" t="s">
        <v>88</v>
      </c>
      <c r="C6" s="9" t="s">
        <v>31</v>
      </c>
      <c r="D6" s="9" t="s">
        <v>27</v>
      </c>
      <c r="E6" s="4">
        <v>56</v>
      </c>
      <c r="F6" s="36">
        <v>10.87</v>
      </c>
      <c r="G6" s="4" t="s">
        <v>23</v>
      </c>
      <c r="H6" s="4">
        <v>134</v>
      </c>
      <c r="I6" s="19">
        <v>27.5</v>
      </c>
      <c r="J6" s="11" t="s">
        <v>22</v>
      </c>
      <c r="K6" s="20">
        <f t="shared" si="7"/>
        <v>2.1284177048643462</v>
      </c>
      <c r="L6" s="20">
        <f t="shared" si="0"/>
        <v>3.432931782039268</v>
      </c>
      <c r="M6" s="21">
        <v>10</v>
      </c>
      <c r="N6" s="21">
        <f t="shared" si="1"/>
        <v>0.21284177048643463</v>
      </c>
      <c r="O6" s="15">
        <v>250</v>
      </c>
      <c r="P6" s="22">
        <f t="shared" si="2"/>
        <v>456.25</v>
      </c>
      <c r="Q6" s="22">
        <f t="shared" si="3"/>
        <v>451.25</v>
      </c>
      <c r="R6" s="22">
        <f t="shared" si="4"/>
        <v>41.275</v>
      </c>
      <c r="S6" s="22">
        <f t="shared" si="8"/>
        <v>61.141666666666666</v>
      </c>
      <c r="T6" s="22">
        <v>10</v>
      </c>
      <c r="U6" s="23">
        <f t="shared" si="5"/>
        <v>39188.76922783082</v>
      </c>
      <c r="V6" s="67">
        <f t="shared" si="6"/>
        <v>39188.84729496045</v>
      </c>
    </row>
    <row r="7" spans="1:22" ht="12.75">
      <c r="A7" s="14">
        <v>4</v>
      </c>
      <c r="B7" s="20" t="s">
        <v>89</v>
      </c>
      <c r="C7" s="9" t="s">
        <v>36</v>
      </c>
      <c r="D7" s="9" t="s">
        <v>27</v>
      </c>
      <c r="E7" s="4">
        <v>56</v>
      </c>
      <c r="F7" s="36">
        <v>11</v>
      </c>
      <c r="G7" s="4" t="s">
        <v>23</v>
      </c>
      <c r="H7" s="4">
        <v>134</v>
      </c>
      <c r="I7" s="19">
        <v>33.5</v>
      </c>
      <c r="J7" s="11" t="s">
        <v>22</v>
      </c>
      <c r="K7" s="20">
        <f t="shared" si="7"/>
        <v>3.351847351267274</v>
      </c>
      <c r="L7" s="20">
        <f t="shared" si="0"/>
        <v>5.406205405269797</v>
      </c>
      <c r="M7" s="21">
        <v>10</v>
      </c>
      <c r="N7" s="21">
        <f t="shared" si="1"/>
        <v>0.3351847351267274</v>
      </c>
      <c r="O7" s="15">
        <v>250</v>
      </c>
      <c r="P7" s="22">
        <f t="shared" si="2"/>
        <v>456.25</v>
      </c>
      <c r="Q7" s="22">
        <f t="shared" si="3"/>
        <v>451.25</v>
      </c>
      <c r="R7" s="22">
        <f t="shared" si="4"/>
        <v>41.275</v>
      </c>
      <c r="S7" s="22">
        <f t="shared" si="8"/>
        <v>61.141666666666666</v>
      </c>
      <c r="T7" s="22">
        <v>10</v>
      </c>
      <c r="U7" s="23">
        <f t="shared" si="5"/>
        <v>39188.86126099108</v>
      </c>
      <c r="V7" s="67">
        <f t="shared" si="6"/>
        <v>39188.93932812071</v>
      </c>
    </row>
    <row r="8" spans="1:22" ht="12.75">
      <c r="A8" s="14">
        <v>5</v>
      </c>
      <c r="B8" s="20" t="s">
        <v>90</v>
      </c>
      <c r="C8" s="9" t="s">
        <v>37</v>
      </c>
      <c r="D8" s="9" t="s">
        <v>27</v>
      </c>
      <c r="E8" s="4">
        <v>56</v>
      </c>
      <c r="F8" s="36">
        <v>11.12</v>
      </c>
      <c r="G8" s="4" t="s">
        <v>23</v>
      </c>
      <c r="H8" s="4">
        <v>134</v>
      </c>
      <c r="I8" s="19">
        <v>37.5</v>
      </c>
      <c r="J8" s="11" t="s">
        <v>22</v>
      </c>
      <c r="K8" s="20">
        <f t="shared" si="7"/>
        <v>2.239323195137674</v>
      </c>
      <c r="L8" s="20">
        <f t="shared" si="0"/>
        <v>3.611811605060765</v>
      </c>
      <c r="M8" s="21">
        <v>10</v>
      </c>
      <c r="N8" s="21">
        <f t="shared" si="1"/>
        <v>0.2239323195137674</v>
      </c>
      <c r="O8" s="15">
        <v>250</v>
      </c>
      <c r="P8" s="22">
        <f t="shared" si="2"/>
        <v>456.25</v>
      </c>
      <c r="Q8" s="22">
        <f t="shared" si="3"/>
        <v>451.25</v>
      </c>
      <c r="R8" s="22">
        <f t="shared" si="4"/>
        <v>41.275</v>
      </c>
      <c r="S8" s="22">
        <f t="shared" si="8"/>
        <v>61.141666666666666</v>
      </c>
      <c r="T8" s="22">
        <v>10</v>
      </c>
      <c r="U8" s="23">
        <f t="shared" si="5"/>
        <v>39188.94865863402</v>
      </c>
      <c r="V8" s="67">
        <f t="shared" si="6"/>
        <v>39189.02672576365</v>
      </c>
    </row>
    <row r="9" spans="2:22" ht="12.75">
      <c r="B9" s="20" t="s">
        <v>138</v>
      </c>
      <c r="C9" s="20" t="s">
        <v>138</v>
      </c>
      <c r="D9" s="20" t="s">
        <v>138</v>
      </c>
      <c r="E9" s="4">
        <v>56</v>
      </c>
      <c r="F9" s="36">
        <v>8.5</v>
      </c>
      <c r="G9" s="4" t="s">
        <v>23</v>
      </c>
      <c r="H9" s="4">
        <v>134</v>
      </c>
      <c r="I9" s="19">
        <v>40</v>
      </c>
      <c r="J9" s="11" t="s">
        <v>22</v>
      </c>
      <c r="K9" s="20">
        <f t="shared" si="7"/>
        <v>2.976856310525344</v>
      </c>
      <c r="L9" s="20">
        <f t="shared" si="0"/>
        <v>4.8013811460086195</v>
      </c>
      <c r="M9" s="21">
        <v>12</v>
      </c>
      <c r="N9" s="21">
        <f t="shared" si="1"/>
        <v>0.24807135921044532</v>
      </c>
      <c r="O9" s="15">
        <v>251</v>
      </c>
      <c r="P9" s="22">
        <f t="shared" si="2"/>
        <v>458.075</v>
      </c>
      <c r="Q9" s="22">
        <f t="shared" si="3"/>
        <v>453.075</v>
      </c>
      <c r="R9" s="22">
        <f t="shared" si="4"/>
        <v>0</v>
      </c>
      <c r="S9" s="22">
        <f t="shared" si="8"/>
        <v>0</v>
      </c>
      <c r="T9" s="22">
        <v>11</v>
      </c>
      <c r="U9" s="23">
        <f t="shared" si="5"/>
        <v>39189.03706207029</v>
      </c>
      <c r="V9" s="67">
        <f t="shared" si="6"/>
        <v>39189.04470095918</v>
      </c>
    </row>
    <row r="10" spans="1:22" ht="12.75">
      <c r="A10" s="14">
        <v>6</v>
      </c>
      <c r="B10" s="20">
        <v>0</v>
      </c>
      <c r="C10" s="9" t="s">
        <v>38</v>
      </c>
      <c r="D10" s="9" t="s">
        <v>27</v>
      </c>
      <c r="E10" s="4">
        <v>56</v>
      </c>
      <c r="F10" s="36">
        <v>28.8</v>
      </c>
      <c r="G10" s="4" t="s">
        <v>23</v>
      </c>
      <c r="H10" s="4">
        <v>135</v>
      </c>
      <c r="I10" s="19">
        <v>12</v>
      </c>
      <c r="J10" s="11" t="s">
        <v>22</v>
      </c>
      <c r="K10" s="20">
        <f t="shared" si="7"/>
        <v>26.975596429717154</v>
      </c>
      <c r="L10" s="20">
        <f t="shared" si="0"/>
        <v>43.50902649954379</v>
      </c>
      <c r="M10" s="21">
        <v>12</v>
      </c>
      <c r="N10" s="21">
        <f t="shared" si="1"/>
        <v>2.247966369143096</v>
      </c>
      <c r="O10" s="15">
        <v>252</v>
      </c>
      <c r="P10" s="22">
        <f t="shared" si="2"/>
        <v>459.9</v>
      </c>
      <c r="Q10" s="22">
        <f t="shared" si="3"/>
        <v>454.9</v>
      </c>
      <c r="R10" s="22">
        <f t="shared" si="4"/>
        <v>41.42911111111111</v>
      </c>
      <c r="S10" s="22">
        <f t="shared" si="8"/>
        <v>61.55533333333333</v>
      </c>
      <c r="T10" s="22">
        <v>12</v>
      </c>
      <c r="U10" s="23">
        <f t="shared" si="5"/>
        <v>39189.138366224564</v>
      </c>
      <c r="V10" s="67">
        <f t="shared" si="6"/>
        <v>39189.218216533205</v>
      </c>
    </row>
    <row r="11" spans="1:22" ht="12.75">
      <c r="A11" s="14">
        <v>7</v>
      </c>
      <c r="B11" s="20">
        <v>5</v>
      </c>
      <c r="C11" s="9" t="s">
        <v>39</v>
      </c>
      <c r="D11" s="9" t="s">
        <v>27</v>
      </c>
      <c r="E11" s="4">
        <v>56</v>
      </c>
      <c r="F11" s="36">
        <v>26.225</v>
      </c>
      <c r="G11" s="4" t="s">
        <v>23</v>
      </c>
      <c r="H11" s="4">
        <v>135</v>
      </c>
      <c r="I11" s="19">
        <v>19.5</v>
      </c>
      <c r="J11" s="11" t="s">
        <v>22</v>
      </c>
      <c r="K11" s="20">
        <f t="shared" si="7"/>
        <v>4.888911613603037</v>
      </c>
      <c r="L11" s="20">
        <f t="shared" si="0"/>
        <v>7.885341312262963</v>
      </c>
      <c r="M11" s="21">
        <v>10</v>
      </c>
      <c r="N11" s="21">
        <f t="shared" si="1"/>
        <v>0.4888911613603037</v>
      </c>
      <c r="O11" s="15">
        <v>76</v>
      </c>
      <c r="P11" s="22">
        <f t="shared" si="2"/>
        <v>138.7</v>
      </c>
      <c r="Q11" s="22">
        <f t="shared" si="3"/>
        <v>133.7</v>
      </c>
      <c r="R11" s="22">
        <f t="shared" si="4"/>
        <v>28.913333333333334</v>
      </c>
      <c r="S11" s="22">
        <f t="shared" si="8"/>
        <v>25.152666666666665</v>
      </c>
      <c r="T11" s="22">
        <v>10</v>
      </c>
      <c r="U11" s="23">
        <f t="shared" si="5"/>
        <v>39189.23858699826</v>
      </c>
      <c r="V11" s="67">
        <f t="shared" si="6"/>
        <v>39189.283077276035</v>
      </c>
    </row>
    <row r="12" spans="1:22" ht="12.75">
      <c r="A12" s="14">
        <v>8</v>
      </c>
      <c r="B12" s="20">
        <v>10</v>
      </c>
      <c r="C12" s="9" t="s">
        <v>40</v>
      </c>
      <c r="D12" s="9" t="s">
        <v>27</v>
      </c>
      <c r="E12" s="4">
        <v>56</v>
      </c>
      <c r="F12" s="36">
        <v>23.65</v>
      </c>
      <c r="G12" s="4" t="s">
        <v>23</v>
      </c>
      <c r="H12" s="4">
        <v>135</v>
      </c>
      <c r="I12" s="19">
        <v>27</v>
      </c>
      <c r="J12" s="11" t="s">
        <v>22</v>
      </c>
      <c r="K12" s="20">
        <f t="shared" si="7"/>
        <v>4.892888339132136</v>
      </c>
      <c r="L12" s="20">
        <f t="shared" si="0"/>
        <v>7.891755385696993</v>
      </c>
      <c r="M12" s="21">
        <v>10</v>
      </c>
      <c r="N12" s="21">
        <f t="shared" si="1"/>
        <v>0.4892888339132136</v>
      </c>
      <c r="O12" s="14">
        <v>85</v>
      </c>
      <c r="P12" s="22">
        <f t="shared" si="2"/>
        <v>155.125</v>
      </c>
      <c r="Q12" s="22">
        <f t="shared" si="3"/>
        <v>150.125</v>
      </c>
      <c r="R12" s="22">
        <f t="shared" si="4"/>
        <v>30.008333333333333</v>
      </c>
      <c r="S12" s="22">
        <f t="shared" si="8"/>
        <v>27.014166666666664</v>
      </c>
      <c r="T12" s="22">
        <v>10</v>
      </c>
      <c r="U12" s="23">
        <f t="shared" si="5"/>
        <v>39189.30346431078</v>
      </c>
      <c r="V12" s="67">
        <f t="shared" si="6"/>
        <v>39189.35000771356</v>
      </c>
    </row>
    <row r="13" spans="1:22" ht="12.75">
      <c r="A13" s="14">
        <v>9</v>
      </c>
      <c r="B13" s="20">
        <v>20</v>
      </c>
      <c r="C13" s="9" t="s">
        <v>41</v>
      </c>
      <c r="D13" s="9" t="s">
        <v>27</v>
      </c>
      <c r="E13" s="4">
        <v>56</v>
      </c>
      <c r="F13" s="36">
        <v>18.5</v>
      </c>
      <c r="G13" s="4" t="s">
        <v>23</v>
      </c>
      <c r="H13" s="4">
        <v>135</v>
      </c>
      <c r="I13" s="19">
        <v>42</v>
      </c>
      <c r="J13" s="11" t="s">
        <v>22</v>
      </c>
      <c r="K13" s="20">
        <f t="shared" si="7"/>
        <v>9.78769734813978</v>
      </c>
      <c r="L13" s="20">
        <f t="shared" si="0"/>
        <v>15.786608626031903</v>
      </c>
      <c r="M13" s="21">
        <v>10</v>
      </c>
      <c r="N13" s="21">
        <f t="shared" si="1"/>
        <v>0.978769734813978</v>
      </c>
      <c r="O13" s="15">
        <v>550</v>
      </c>
      <c r="P13" s="22">
        <f t="shared" si="2"/>
        <v>1003.75</v>
      </c>
      <c r="Q13" s="22">
        <f t="shared" si="3"/>
        <v>998.75</v>
      </c>
      <c r="R13" s="22">
        <f t="shared" si="4"/>
        <v>64.39166666666667</v>
      </c>
      <c r="S13" s="22">
        <f t="shared" si="8"/>
        <v>128.19166666666666</v>
      </c>
      <c r="T13" s="22">
        <v>10</v>
      </c>
      <c r="U13" s="23">
        <f t="shared" si="5"/>
        <v>39189.390789785844</v>
      </c>
      <c r="V13" s="67">
        <f t="shared" si="6"/>
        <v>39189.531472656214</v>
      </c>
    </row>
    <row r="14" spans="1:22" ht="12.75">
      <c r="A14" s="14" t="s">
        <v>140</v>
      </c>
      <c r="B14" s="20">
        <v>20</v>
      </c>
      <c r="C14" s="9" t="s">
        <v>45</v>
      </c>
      <c r="D14" s="9" t="s">
        <v>98</v>
      </c>
      <c r="E14" s="4">
        <v>56</v>
      </c>
      <c r="F14" s="36">
        <v>27.41666666666668</v>
      </c>
      <c r="G14" s="4" t="s">
        <v>23</v>
      </c>
      <c r="H14" s="15">
        <v>135</v>
      </c>
      <c r="I14" s="19">
        <v>50.94999999999993</v>
      </c>
      <c r="J14" s="11" t="s">
        <v>22</v>
      </c>
      <c r="K14" s="20">
        <f t="shared" si="7"/>
        <v>10.210978976340954</v>
      </c>
      <c r="L14" s="20">
        <f t="shared" si="0"/>
        <v>16.469320929582185</v>
      </c>
      <c r="M14" s="21">
        <v>10</v>
      </c>
      <c r="N14" s="21">
        <f>K14/M14</f>
        <v>1.0210978976340954</v>
      </c>
      <c r="O14" s="15">
        <v>552</v>
      </c>
      <c r="P14" s="22">
        <f t="shared" si="2"/>
        <v>1007.4</v>
      </c>
      <c r="Q14" s="22">
        <f t="shared" si="3"/>
        <v>1002.4</v>
      </c>
      <c r="R14" s="22">
        <f t="shared" si="4"/>
        <v>0</v>
      </c>
      <c r="S14" s="22">
        <f t="shared" si="8"/>
        <v>128.60533333333333</v>
      </c>
      <c r="T14" s="22">
        <v>12</v>
      </c>
      <c r="U14" s="23">
        <f>V13+N14/24</f>
        <v>39189.574018401945</v>
      </c>
      <c r="V14" s="67">
        <f t="shared" si="6"/>
        <v>39189.671660994536</v>
      </c>
    </row>
    <row r="15" spans="1:22" ht="12.75">
      <c r="A15" s="14">
        <v>12</v>
      </c>
      <c r="B15" s="20">
        <v>10</v>
      </c>
      <c r="C15" s="9" t="s">
        <v>44</v>
      </c>
      <c r="D15" s="9" t="s">
        <v>98</v>
      </c>
      <c r="E15" s="4">
        <v>56</v>
      </c>
      <c r="F15" s="36">
        <v>32.53333333333332</v>
      </c>
      <c r="G15" s="4" t="s">
        <v>23</v>
      </c>
      <c r="H15" s="15">
        <v>135</v>
      </c>
      <c r="I15" s="19">
        <v>35.841666666666654</v>
      </c>
      <c r="J15" s="11" t="s">
        <v>22</v>
      </c>
      <c r="K15" s="20">
        <f t="shared" si="7"/>
        <v>9.793558269058463</v>
      </c>
      <c r="L15" s="20">
        <f t="shared" si="0"/>
        <v>15.796061724287844</v>
      </c>
      <c r="M15" s="21">
        <v>10</v>
      </c>
      <c r="N15" s="21">
        <f t="shared" si="1"/>
        <v>0.9793558269058463</v>
      </c>
      <c r="O15" s="14">
        <v>85</v>
      </c>
      <c r="P15" s="22">
        <f t="shared" si="2"/>
        <v>155.125</v>
      </c>
      <c r="Q15" s="22">
        <f t="shared" si="3"/>
        <v>150.125</v>
      </c>
      <c r="R15" s="22">
        <f t="shared" si="4"/>
        <v>0</v>
      </c>
      <c r="S15" s="22">
        <f t="shared" si="8"/>
        <v>27.014166666666664</v>
      </c>
      <c r="T15" s="22">
        <v>10</v>
      </c>
      <c r="U15" s="23">
        <f>V14+N15/24</f>
        <v>39189.71246748733</v>
      </c>
      <c r="V15" s="67">
        <f t="shared" si="6"/>
        <v>39189.738171769735</v>
      </c>
    </row>
    <row r="16" spans="1:22" ht="12.75">
      <c r="A16" s="14">
        <v>11</v>
      </c>
      <c r="B16" s="20" t="s">
        <v>92</v>
      </c>
      <c r="C16" s="9" t="s">
        <v>43</v>
      </c>
      <c r="D16" s="9" t="s">
        <v>98</v>
      </c>
      <c r="E16" s="4">
        <v>56</v>
      </c>
      <c r="F16" s="36">
        <v>35.09166666666666</v>
      </c>
      <c r="G16" s="4" t="s">
        <v>23</v>
      </c>
      <c r="H16" s="15">
        <v>135</v>
      </c>
      <c r="I16" s="19">
        <v>28.2875</v>
      </c>
      <c r="J16" s="11" t="s">
        <v>22</v>
      </c>
      <c r="K16" s="20">
        <f t="shared" si="7"/>
        <v>4.895788246359189</v>
      </c>
      <c r="L16" s="20">
        <f t="shared" si="0"/>
        <v>7.896432655418046</v>
      </c>
      <c r="M16" s="21">
        <v>10</v>
      </c>
      <c r="N16" s="21">
        <f t="shared" si="1"/>
        <v>0.48957882463591884</v>
      </c>
      <c r="O16" s="15">
        <v>76</v>
      </c>
      <c r="P16" s="22">
        <f t="shared" si="2"/>
        <v>138.7</v>
      </c>
      <c r="Q16" s="22">
        <f t="shared" si="3"/>
        <v>133.7</v>
      </c>
      <c r="R16" s="22">
        <f t="shared" si="4"/>
        <v>0</v>
      </c>
      <c r="S16" s="22">
        <f t="shared" si="8"/>
        <v>25.152666666666665</v>
      </c>
      <c r="T16" s="22">
        <v>10</v>
      </c>
      <c r="U16" s="23">
        <f>V15+N16/24</f>
        <v>39189.75857088743</v>
      </c>
      <c r="V16" s="67">
        <f t="shared" si="6"/>
        <v>39189.782982461504</v>
      </c>
    </row>
    <row r="17" spans="1:22" s="14" customFormat="1" ht="12.75">
      <c r="A17" s="14">
        <v>10</v>
      </c>
      <c r="B17" s="20">
        <v>0</v>
      </c>
      <c r="C17" s="9" t="s">
        <v>42</v>
      </c>
      <c r="D17" s="9" t="s">
        <v>98</v>
      </c>
      <c r="E17" s="4">
        <v>56</v>
      </c>
      <c r="F17" s="36">
        <v>37.65</v>
      </c>
      <c r="G17" s="4" t="s">
        <v>23</v>
      </c>
      <c r="H17" s="15">
        <v>135</v>
      </c>
      <c r="I17" s="19">
        <v>20.73333333333333</v>
      </c>
      <c r="J17" s="11" t="s">
        <v>22</v>
      </c>
      <c r="K17" s="20">
        <f t="shared" si="7"/>
        <v>4.891791127293365</v>
      </c>
      <c r="L17" s="20">
        <f t="shared" si="0"/>
        <v>7.889985689182846</v>
      </c>
      <c r="M17" s="21">
        <v>10</v>
      </c>
      <c r="N17" s="21">
        <f t="shared" si="1"/>
        <v>0.48917911272933645</v>
      </c>
      <c r="O17" s="15">
        <v>30</v>
      </c>
      <c r="P17" s="22">
        <f t="shared" si="2"/>
        <v>54.75</v>
      </c>
      <c r="Q17" s="22">
        <f t="shared" si="3"/>
        <v>49.75</v>
      </c>
      <c r="R17" s="22">
        <f t="shared" si="4"/>
        <v>0</v>
      </c>
      <c r="S17" s="22">
        <f t="shared" si="8"/>
        <v>15.638333333333334</v>
      </c>
      <c r="T17" s="22">
        <v>10</v>
      </c>
      <c r="U17" s="23">
        <f t="shared" si="5"/>
        <v>39189.80336492453</v>
      </c>
      <c r="V17" s="67">
        <f t="shared" si="6"/>
        <v>39189.821169322684</v>
      </c>
    </row>
    <row r="18" spans="1:22" s="14" customFormat="1" ht="12.75">
      <c r="A18" s="14">
        <v>14</v>
      </c>
      <c r="B18" s="89">
        <v>0</v>
      </c>
      <c r="C18" s="84" t="s">
        <v>186</v>
      </c>
      <c r="D18" s="84" t="s">
        <v>98</v>
      </c>
      <c r="E18" s="85">
        <v>56</v>
      </c>
      <c r="F18" s="96">
        <v>46.5</v>
      </c>
      <c r="G18" s="85" t="s">
        <v>23</v>
      </c>
      <c r="H18" s="86">
        <v>135</v>
      </c>
      <c r="I18" s="87">
        <v>29.46666666666666</v>
      </c>
      <c r="J18" s="88" t="s">
        <v>22</v>
      </c>
      <c r="K18" s="20">
        <f t="shared" si="7"/>
        <v>10.075334737870984</v>
      </c>
      <c r="L18" s="89">
        <f t="shared" si="0"/>
        <v>16.25053989979191</v>
      </c>
      <c r="M18" s="90">
        <v>10</v>
      </c>
      <c r="N18" s="90">
        <f t="shared" si="1"/>
        <v>1.0075334737870985</v>
      </c>
      <c r="O18" s="86">
        <v>30</v>
      </c>
      <c r="P18" s="91">
        <f t="shared" si="2"/>
        <v>54.75</v>
      </c>
      <c r="Q18" s="91">
        <f t="shared" si="3"/>
        <v>49.75</v>
      </c>
      <c r="R18" s="91">
        <f t="shared" si="4"/>
        <v>0</v>
      </c>
      <c r="S18" s="22">
        <f t="shared" si="8"/>
        <v>15.638333333333334</v>
      </c>
      <c r="T18" s="91">
        <v>10</v>
      </c>
      <c r="U18" s="92">
        <f t="shared" si="5"/>
        <v>39189.86314988409</v>
      </c>
      <c r="V18" s="67">
        <f t="shared" si="6"/>
        <v>39189.88095428224</v>
      </c>
    </row>
    <row r="19" spans="1:22" s="14" customFormat="1" ht="12.75">
      <c r="A19" s="14">
        <v>15</v>
      </c>
      <c r="B19" s="20" t="s">
        <v>91</v>
      </c>
      <c r="C19" s="9" t="s">
        <v>46</v>
      </c>
      <c r="D19" s="9" t="s">
        <v>98</v>
      </c>
      <c r="E19" s="4">
        <v>56</v>
      </c>
      <c r="F19" s="36">
        <v>45.22916666666667</v>
      </c>
      <c r="G19" s="4" t="s">
        <v>23</v>
      </c>
      <c r="H19" s="15">
        <v>135</v>
      </c>
      <c r="I19" s="19">
        <v>33.27083333333334</v>
      </c>
      <c r="J19" s="11" t="s">
        <v>22</v>
      </c>
      <c r="K19" s="20">
        <f t="shared" si="7"/>
        <v>2.4517690407695185</v>
      </c>
      <c r="L19" s="20">
        <f t="shared" si="0"/>
        <v>3.954466194789546</v>
      </c>
      <c r="M19" s="21">
        <v>10</v>
      </c>
      <c r="N19" s="21">
        <f t="shared" si="1"/>
        <v>0.24517690407695186</v>
      </c>
      <c r="O19" s="15">
        <v>50</v>
      </c>
      <c r="P19" s="22">
        <f t="shared" si="2"/>
        <v>91.25</v>
      </c>
      <c r="Q19" s="22">
        <f t="shared" si="3"/>
        <v>86.25</v>
      </c>
      <c r="R19" s="22">
        <f t="shared" si="4"/>
        <v>0</v>
      </c>
      <c r="S19" s="22">
        <f t="shared" si="8"/>
        <v>19.775</v>
      </c>
      <c r="T19" s="22">
        <v>0</v>
      </c>
      <c r="U19" s="23">
        <f t="shared" si="5"/>
        <v>39189.89116998658</v>
      </c>
      <c r="V19" s="67">
        <f t="shared" si="6"/>
        <v>39189.904902625465</v>
      </c>
    </row>
    <row r="20" spans="1:22" s="14" customFormat="1" ht="12.75">
      <c r="A20" s="14">
        <v>16</v>
      </c>
      <c r="B20" s="20" t="s">
        <v>92</v>
      </c>
      <c r="C20" s="9" t="s">
        <v>47</v>
      </c>
      <c r="D20" s="9" t="s">
        <v>98</v>
      </c>
      <c r="E20" s="4">
        <v>56</v>
      </c>
      <c r="F20" s="36">
        <v>43.95833333333334</v>
      </c>
      <c r="G20" s="4" t="s">
        <v>23</v>
      </c>
      <c r="H20" s="15">
        <v>135</v>
      </c>
      <c r="I20" s="19">
        <v>37.075</v>
      </c>
      <c r="J20" s="11" t="s">
        <v>22</v>
      </c>
      <c r="K20" s="20">
        <f t="shared" si="7"/>
        <v>2.4527733845844777</v>
      </c>
      <c r="L20" s="20">
        <f t="shared" si="0"/>
        <v>3.9560861041685125</v>
      </c>
      <c r="M20" s="21">
        <v>10</v>
      </c>
      <c r="N20" s="21">
        <f t="shared" si="1"/>
        <v>0.24527733845844776</v>
      </c>
      <c r="O20" s="15">
        <v>55</v>
      </c>
      <c r="P20" s="22">
        <f t="shared" si="2"/>
        <v>100.375</v>
      </c>
      <c r="Q20" s="22">
        <f t="shared" si="3"/>
        <v>95.375</v>
      </c>
      <c r="R20" s="22">
        <f t="shared" si="4"/>
        <v>0</v>
      </c>
      <c r="S20" s="22">
        <f t="shared" si="8"/>
        <v>20.809166666666666</v>
      </c>
      <c r="T20" s="22">
        <v>10</v>
      </c>
      <c r="U20" s="23">
        <f t="shared" si="5"/>
        <v>39189.91512251457</v>
      </c>
      <c r="V20" s="67">
        <f t="shared" si="6"/>
        <v>39189.9365177692</v>
      </c>
    </row>
    <row r="21" spans="1:22" s="14" customFormat="1" ht="12.75">
      <c r="A21" s="14">
        <v>17</v>
      </c>
      <c r="B21" s="20">
        <v>10</v>
      </c>
      <c r="C21" s="9" t="s">
        <v>48</v>
      </c>
      <c r="D21" s="9" t="s">
        <v>98</v>
      </c>
      <c r="E21" s="4">
        <v>56</v>
      </c>
      <c r="F21" s="36">
        <v>41.41666666666668</v>
      </c>
      <c r="G21" s="4" t="s">
        <v>23</v>
      </c>
      <c r="H21" s="15">
        <v>135</v>
      </c>
      <c r="I21" s="19">
        <v>44.68333333333338</v>
      </c>
      <c r="J21" s="11" t="s">
        <v>22</v>
      </c>
      <c r="K21" s="20">
        <f t="shared" si="7"/>
        <v>4.898558596605444</v>
      </c>
      <c r="L21" s="20">
        <f t="shared" si="0"/>
        <v>7.900900962266845</v>
      </c>
      <c r="M21" s="21">
        <v>10</v>
      </c>
      <c r="N21" s="21">
        <f t="shared" si="1"/>
        <v>0.48985585966054435</v>
      </c>
      <c r="O21" s="14">
        <v>90</v>
      </c>
      <c r="P21" s="22">
        <f t="shared" si="2"/>
        <v>164.25</v>
      </c>
      <c r="Q21" s="22">
        <f t="shared" si="3"/>
        <v>159.25</v>
      </c>
      <c r="R21" s="22">
        <f t="shared" si="4"/>
        <v>0</v>
      </c>
      <c r="S21" s="22">
        <f t="shared" si="8"/>
        <v>28.048333333333332</v>
      </c>
      <c r="T21" s="22">
        <v>10</v>
      </c>
      <c r="U21" s="23">
        <f t="shared" si="5"/>
        <v>39189.95692843002</v>
      </c>
      <c r="V21" s="67">
        <f t="shared" si="6"/>
        <v>39189.983350883726</v>
      </c>
    </row>
    <row r="22" spans="1:22" s="14" customFormat="1" ht="12.75">
      <c r="A22" s="14">
        <v>18</v>
      </c>
      <c r="B22" s="20">
        <v>20</v>
      </c>
      <c r="C22" s="9" t="s">
        <v>49</v>
      </c>
      <c r="D22" s="9" t="s">
        <v>98</v>
      </c>
      <c r="E22" s="4">
        <v>56</v>
      </c>
      <c r="F22" s="36">
        <v>36.33333333333334</v>
      </c>
      <c r="G22" s="4" t="s">
        <v>23</v>
      </c>
      <c r="H22" s="15">
        <v>135</v>
      </c>
      <c r="I22" s="19">
        <v>59.90000000000006</v>
      </c>
      <c r="J22" s="11" t="s">
        <v>22</v>
      </c>
      <c r="K22" s="20">
        <f t="shared" si="7"/>
        <v>9.799158581455094</v>
      </c>
      <c r="L22" s="20">
        <f t="shared" si="0"/>
        <v>15.805094486217893</v>
      </c>
      <c r="M22" s="21">
        <v>10</v>
      </c>
      <c r="N22" s="21">
        <f t="shared" si="1"/>
        <v>0.9799158581455094</v>
      </c>
      <c r="O22" s="15">
        <v>600</v>
      </c>
      <c r="P22" s="22">
        <f t="shared" si="2"/>
        <v>1095</v>
      </c>
      <c r="Q22" s="22">
        <f t="shared" si="3"/>
        <v>1090</v>
      </c>
      <c r="R22" s="22">
        <f t="shared" si="4"/>
        <v>0</v>
      </c>
      <c r="S22" s="22">
        <f t="shared" si="8"/>
        <v>138.53333333333333</v>
      </c>
      <c r="T22" s="22">
        <v>10</v>
      </c>
      <c r="U22" s="23">
        <f t="shared" si="5"/>
        <v>39190.024180711145</v>
      </c>
      <c r="V22" s="67">
        <f t="shared" si="6"/>
        <v>39190.12732885929</v>
      </c>
    </row>
    <row r="23" spans="1:22" s="14" customFormat="1" ht="12.75">
      <c r="A23" s="14">
        <v>23</v>
      </c>
      <c r="B23" s="20">
        <v>20</v>
      </c>
      <c r="C23" s="9" t="s">
        <v>53</v>
      </c>
      <c r="D23" s="9" t="s">
        <v>27</v>
      </c>
      <c r="E23" s="4">
        <v>56</v>
      </c>
      <c r="F23" s="36">
        <v>45.25</v>
      </c>
      <c r="G23" s="4" t="s">
        <v>23</v>
      </c>
      <c r="H23" s="24">
        <v>136</v>
      </c>
      <c r="I23" s="19">
        <v>8.85</v>
      </c>
      <c r="J23" s="11" t="s">
        <v>22</v>
      </c>
      <c r="K23" s="20">
        <f t="shared" si="7"/>
        <v>10.192222318741715</v>
      </c>
      <c r="L23" s="20">
        <f t="shared" si="0"/>
        <v>16.439068256035025</v>
      </c>
      <c r="M23" s="21">
        <v>10</v>
      </c>
      <c r="N23" s="21">
        <f t="shared" si="1"/>
        <v>1.0192222318741715</v>
      </c>
      <c r="O23" s="15">
        <v>600</v>
      </c>
      <c r="P23" s="22">
        <f t="shared" si="2"/>
        <v>1095</v>
      </c>
      <c r="Q23" s="22">
        <f t="shared" si="3"/>
        <v>1090</v>
      </c>
      <c r="R23" s="22">
        <f t="shared" si="4"/>
        <v>68.24444444444444</v>
      </c>
      <c r="S23" s="22">
        <f t="shared" si="8"/>
        <v>138.53333333333333</v>
      </c>
      <c r="T23" s="22">
        <v>10</v>
      </c>
      <c r="U23" s="23">
        <f t="shared" si="5"/>
        <v>39190.16979645229</v>
      </c>
      <c r="V23" s="67">
        <f t="shared" si="6"/>
        <v>39190.32033657574</v>
      </c>
    </row>
    <row r="24" spans="1:22" s="14" customFormat="1" ht="12.75">
      <c r="A24" s="14">
        <v>22</v>
      </c>
      <c r="B24" s="20">
        <v>10</v>
      </c>
      <c r="C24" s="9" t="s">
        <v>52</v>
      </c>
      <c r="D24" s="9" t="s">
        <v>27</v>
      </c>
      <c r="E24" s="4">
        <v>56</v>
      </c>
      <c r="F24" s="36">
        <v>50.3</v>
      </c>
      <c r="G24" s="4" t="s">
        <v>23</v>
      </c>
      <c r="H24" s="24">
        <v>135</v>
      </c>
      <c r="I24" s="19">
        <v>53.525</v>
      </c>
      <c r="J24" s="11" t="s">
        <v>22</v>
      </c>
      <c r="K24" s="20">
        <f t="shared" si="7"/>
        <v>9.804493575287212</v>
      </c>
      <c r="L24" s="20">
        <f t="shared" si="0"/>
        <v>15.813699314979376</v>
      </c>
      <c r="M24" s="21">
        <v>10</v>
      </c>
      <c r="N24" s="21">
        <f t="shared" si="1"/>
        <v>0.9804493575287212</v>
      </c>
      <c r="O24" s="14">
        <v>90</v>
      </c>
      <c r="P24" s="22">
        <f t="shared" si="2"/>
        <v>164.25</v>
      </c>
      <c r="Q24" s="22">
        <f t="shared" si="3"/>
        <v>159.25</v>
      </c>
      <c r="R24" s="22">
        <f t="shared" si="4"/>
        <v>30.616666666666667</v>
      </c>
      <c r="S24" s="22">
        <f t="shared" si="8"/>
        <v>28.048333333333332</v>
      </c>
      <c r="T24" s="22">
        <v>10</v>
      </c>
      <c r="U24" s="23">
        <f t="shared" si="5"/>
        <v>39190.361188632305</v>
      </c>
      <c r="V24" s="67">
        <f t="shared" si="6"/>
        <v>39190.40887266008</v>
      </c>
    </row>
    <row r="25" spans="1:22" s="14" customFormat="1" ht="12.75">
      <c r="A25" s="14">
        <v>21</v>
      </c>
      <c r="B25" s="20" t="s">
        <v>92</v>
      </c>
      <c r="C25" s="9" t="s">
        <v>51</v>
      </c>
      <c r="D25" s="9" t="s">
        <v>27</v>
      </c>
      <c r="E25" s="4">
        <v>56</v>
      </c>
      <c r="F25" s="36">
        <v>52.825</v>
      </c>
      <c r="G25" s="4" t="s">
        <v>23</v>
      </c>
      <c r="H25" s="15">
        <v>135</v>
      </c>
      <c r="I25" s="19">
        <v>45.8625</v>
      </c>
      <c r="J25" s="11" t="s">
        <v>22</v>
      </c>
      <c r="K25" s="20">
        <f t="shared" si="7"/>
        <v>4.90119703908655</v>
      </c>
      <c r="L25" s="20">
        <f t="shared" si="0"/>
        <v>7.905156514655726</v>
      </c>
      <c r="M25" s="21">
        <v>10</v>
      </c>
      <c r="N25" s="21">
        <f t="shared" si="1"/>
        <v>0.490119703908655</v>
      </c>
      <c r="O25" s="15">
        <v>55</v>
      </c>
      <c r="P25" s="22">
        <f t="shared" si="2"/>
        <v>100.375</v>
      </c>
      <c r="Q25" s="22">
        <f t="shared" si="3"/>
        <v>95.375</v>
      </c>
      <c r="R25" s="22">
        <f t="shared" si="4"/>
        <v>26.358333333333334</v>
      </c>
      <c r="S25" s="22">
        <f t="shared" si="8"/>
        <v>20.809166666666666</v>
      </c>
      <c r="T25" s="22">
        <v>10</v>
      </c>
      <c r="U25" s="23">
        <f t="shared" si="5"/>
        <v>39190.42929431441</v>
      </c>
      <c r="V25" s="67">
        <f t="shared" si="6"/>
        <v>39190.46899396719</v>
      </c>
    </row>
    <row r="26" spans="1:22" s="14" customFormat="1" ht="12.75">
      <c r="A26" s="14">
        <v>20</v>
      </c>
      <c r="B26" s="20">
        <v>0</v>
      </c>
      <c r="C26" s="9" t="s">
        <v>50</v>
      </c>
      <c r="D26" s="9" t="s">
        <v>27</v>
      </c>
      <c r="E26" s="4">
        <v>56</v>
      </c>
      <c r="F26" s="36">
        <v>55.35</v>
      </c>
      <c r="G26" s="4" t="s">
        <v>23</v>
      </c>
      <c r="H26" s="15">
        <v>135</v>
      </c>
      <c r="I26" s="19">
        <v>38.2</v>
      </c>
      <c r="J26" s="11" t="s">
        <v>22</v>
      </c>
      <c r="K26" s="20">
        <f t="shared" si="7"/>
        <v>4.897160629451942</v>
      </c>
      <c r="L26" s="20">
        <f t="shared" si="0"/>
        <v>7.89864617653539</v>
      </c>
      <c r="M26" s="21">
        <v>10</v>
      </c>
      <c r="N26" s="21">
        <f t="shared" si="1"/>
        <v>0.48971606294519415</v>
      </c>
      <c r="O26" s="15">
        <v>30</v>
      </c>
      <c r="P26" s="22">
        <f t="shared" si="2"/>
        <v>54.75</v>
      </c>
      <c r="Q26" s="22">
        <f t="shared" si="3"/>
        <v>49.75</v>
      </c>
      <c r="R26" s="22">
        <f t="shared" si="4"/>
        <v>23.316666666666666</v>
      </c>
      <c r="S26" s="22">
        <f t="shared" si="8"/>
        <v>15.638333333333334</v>
      </c>
      <c r="T26" s="22">
        <v>10</v>
      </c>
      <c r="U26" s="23">
        <f t="shared" si="5"/>
        <v>39190.48939880315</v>
      </c>
      <c r="V26" s="67">
        <f t="shared" si="6"/>
        <v>39190.52339533092</v>
      </c>
    </row>
    <row r="27" spans="1:22" s="14" customFormat="1" ht="12.75">
      <c r="A27" s="14">
        <v>19</v>
      </c>
      <c r="B27" s="89">
        <v>-2.5</v>
      </c>
      <c r="C27" s="84" t="s">
        <v>129</v>
      </c>
      <c r="D27" s="84" t="s">
        <v>27</v>
      </c>
      <c r="E27" s="85">
        <v>56</v>
      </c>
      <c r="F27" s="96">
        <v>54.61</v>
      </c>
      <c r="G27" s="85" t="s">
        <v>23</v>
      </c>
      <c r="H27" s="86">
        <v>135</v>
      </c>
      <c r="I27" s="87">
        <v>34.03</v>
      </c>
      <c r="J27" s="88" t="s">
        <v>22</v>
      </c>
      <c r="K27" s="20">
        <f t="shared" si="7"/>
        <v>2.403514163318486</v>
      </c>
      <c r="L27" s="89">
        <f t="shared" si="0"/>
        <v>3.876635747287881</v>
      </c>
      <c r="M27" s="90">
        <v>10</v>
      </c>
      <c r="N27" s="90">
        <f t="shared" si="1"/>
        <v>0.24035141633184862</v>
      </c>
      <c r="O27" s="86">
        <v>50</v>
      </c>
      <c r="P27" s="91">
        <f t="shared" si="2"/>
        <v>91.25</v>
      </c>
      <c r="Q27" s="91">
        <f t="shared" si="3"/>
        <v>86.25</v>
      </c>
      <c r="R27" s="91">
        <f t="shared" si="4"/>
        <v>25.75</v>
      </c>
      <c r="S27" s="91">
        <f t="shared" si="8"/>
        <v>19.775</v>
      </c>
      <c r="T27" s="91">
        <v>0</v>
      </c>
      <c r="U27" s="92">
        <f t="shared" si="5"/>
        <v>39190.53340997327</v>
      </c>
      <c r="V27" s="93">
        <f t="shared" si="6"/>
        <v>39190.56502455661</v>
      </c>
    </row>
    <row r="28" spans="1:22" s="14" customFormat="1" ht="12.75">
      <c r="A28" s="14">
        <v>24</v>
      </c>
      <c r="B28" s="20" t="s">
        <v>93</v>
      </c>
      <c r="C28" s="9" t="s">
        <v>83</v>
      </c>
      <c r="D28" s="9" t="s">
        <v>98</v>
      </c>
      <c r="E28" s="4">
        <v>57</v>
      </c>
      <c r="F28" s="36">
        <v>0.4375</v>
      </c>
      <c r="G28" s="4" t="s">
        <v>23</v>
      </c>
      <c r="H28" s="15">
        <v>135</v>
      </c>
      <c r="I28" s="19">
        <v>58.50833333333319</v>
      </c>
      <c r="J28" s="11" t="s">
        <v>22</v>
      </c>
      <c r="K28" s="20">
        <f t="shared" si="7"/>
        <v>14.57336766170027</v>
      </c>
      <c r="L28" s="20">
        <f t="shared" si="0"/>
        <v>23.505431712419792</v>
      </c>
      <c r="M28" s="21">
        <v>10</v>
      </c>
      <c r="N28" s="21">
        <f t="shared" si="1"/>
        <v>1.4573367661700272</v>
      </c>
      <c r="O28" s="15">
        <v>35</v>
      </c>
      <c r="P28" s="22">
        <f t="shared" si="2"/>
        <v>63.875</v>
      </c>
      <c r="Q28" s="22">
        <f t="shared" si="3"/>
        <v>58.875</v>
      </c>
      <c r="R28" s="22">
        <f t="shared" si="4"/>
        <v>0</v>
      </c>
      <c r="S28" s="22">
        <f t="shared" si="8"/>
        <v>16.6725</v>
      </c>
      <c r="T28" s="22">
        <v>0</v>
      </c>
      <c r="U28" s="23">
        <f t="shared" si="5"/>
        <v>39190.62574692186</v>
      </c>
      <c r="V28" s="67">
        <f t="shared" si="6"/>
        <v>39190.63732504686</v>
      </c>
    </row>
    <row r="29" spans="1:22" s="14" customFormat="1" ht="12.75">
      <c r="A29" s="14">
        <v>25</v>
      </c>
      <c r="B29" s="20">
        <v>10</v>
      </c>
      <c r="C29" s="9" t="s">
        <v>84</v>
      </c>
      <c r="D29" s="9" t="s">
        <v>98</v>
      </c>
      <c r="E29" s="4">
        <v>56</v>
      </c>
      <c r="F29" s="36">
        <v>59.183333333333366</v>
      </c>
      <c r="G29" s="4" t="s">
        <v>23</v>
      </c>
      <c r="H29" s="15">
        <v>136</v>
      </c>
      <c r="I29" s="19">
        <v>2.3666666666665</v>
      </c>
      <c r="J29" s="11" t="s">
        <v>22</v>
      </c>
      <c r="K29" s="20">
        <f t="shared" si="7"/>
        <v>2.4573579293042958</v>
      </c>
      <c r="L29" s="20">
        <f t="shared" si="0"/>
        <v>3.963480531135961</v>
      </c>
      <c r="M29" s="21">
        <v>10</v>
      </c>
      <c r="N29" s="21">
        <f t="shared" si="1"/>
        <v>0.24573579293042958</v>
      </c>
      <c r="O29" s="15">
        <v>65</v>
      </c>
      <c r="P29" s="22">
        <f t="shared" si="2"/>
        <v>118.625</v>
      </c>
      <c r="Q29" s="22">
        <f t="shared" si="3"/>
        <v>113.625</v>
      </c>
      <c r="R29" s="22">
        <f t="shared" si="4"/>
        <v>0</v>
      </c>
      <c r="S29" s="22">
        <f t="shared" si="8"/>
        <v>22.877499999999998</v>
      </c>
      <c r="T29" s="22">
        <v>10</v>
      </c>
      <c r="U29" s="23">
        <f t="shared" si="5"/>
        <v>39190.647564038234</v>
      </c>
      <c r="V29" s="67">
        <f t="shared" si="6"/>
        <v>39190.670395635454</v>
      </c>
    </row>
    <row r="30" spans="1:22" s="14" customFormat="1" ht="12.75">
      <c r="A30" s="14">
        <v>26</v>
      </c>
      <c r="B30" s="20">
        <v>20</v>
      </c>
      <c r="C30" s="9" t="s">
        <v>85</v>
      </c>
      <c r="D30" s="9" t="s">
        <v>98</v>
      </c>
      <c r="E30" s="4">
        <v>56</v>
      </c>
      <c r="F30" s="36">
        <v>54.166666666666686</v>
      </c>
      <c r="G30" s="4" t="s">
        <v>23</v>
      </c>
      <c r="H30" s="15">
        <v>136</v>
      </c>
      <c r="I30" s="19">
        <v>17.7999999999997</v>
      </c>
      <c r="J30" s="11" t="s">
        <v>22</v>
      </c>
      <c r="K30" s="20">
        <f t="shared" si="7"/>
        <v>9.809558609405455</v>
      </c>
      <c r="L30" s="20">
        <f t="shared" si="0"/>
        <v>15.821868724847509</v>
      </c>
      <c r="M30" s="21">
        <v>10</v>
      </c>
      <c r="N30" s="21">
        <f t="shared" si="1"/>
        <v>0.9809558609405455</v>
      </c>
      <c r="O30" s="15">
        <v>800</v>
      </c>
      <c r="P30" s="22">
        <f t="shared" si="2"/>
        <v>1460</v>
      </c>
      <c r="Q30" s="22">
        <f t="shared" si="3"/>
        <v>1455</v>
      </c>
      <c r="R30" s="22">
        <f t="shared" si="4"/>
        <v>0</v>
      </c>
      <c r="S30" s="22">
        <f t="shared" si="8"/>
        <v>179.9</v>
      </c>
      <c r="T30" s="22">
        <v>10</v>
      </c>
      <c r="U30" s="23">
        <f t="shared" si="5"/>
        <v>39190.71126879632</v>
      </c>
      <c r="V30" s="67">
        <f t="shared" si="6"/>
        <v>39190.84314379632</v>
      </c>
    </row>
    <row r="31" spans="1:22" s="14" customFormat="1" ht="12.75">
      <c r="A31" s="14">
        <v>30</v>
      </c>
      <c r="B31" s="20">
        <v>20</v>
      </c>
      <c r="C31" s="9" t="s">
        <v>57</v>
      </c>
      <c r="D31" s="9" t="s">
        <v>98</v>
      </c>
      <c r="E31" s="4">
        <v>57</v>
      </c>
      <c r="F31" s="36">
        <v>3.0833333333334</v>
      </c>
      <c r="G31" s="4" t="s">
        <v>23</v>
      </c>
      <c r="H31" s="15">
        <v>136</v>
      </c>
      <c r="I31" s="19">
        <v>26.7499999999999</v>
      </c>
      <c r="J31" s="11" t="s">
        <v>22</v>
      </c>
      <c r="K31" s="20">
        <f t="shared" si="7"/>
        <v>10.173515139658164</v>
      </c>
      <c r="L31" s="20">
        <f t="shared" si="0"/>
        <v>16.408895386545428</v>
      </c>
      <c r="M31" s="21">
        <v>10</v>
      </c>
      <c r="N31" s="21">
        <f t="shared" si="1"/>
        <v>1.0173515139658165</v>
      </c>
      <c r="O31" s="15">
        <v>850</v>
      </c>
      <c r="P31" s="22">
        <f t="shared" si="2"/>
        <v>1551.25</v>
      </c>
      <c r="Q31" s="22">
        <f t="shared" si="3"/>
        <v>1546.25</v>
      </c>
      <c r="R31" s="22">
        <f t="shared" si="4"/>
        <v>0</v>
      </c>
      <c r="S31" s="22">
        <f t="shared" si="8"/>
        <v>190.24166666666665</v>
      </c>
      <c r="T31" s="22">
        <v>10</v>
      </c>
      <c r="U31" s="23">
        <f t="shared" si="5"/>
        <v>39190.885533442735</v>
      </c>
      <c r="V31" s="67">
        <f t="shared" si="6"/>
        <v>39191.0245901557</v>
      </c>
    </row>
    <row r="32" spans="1:22" s="14" customFormat="1" ht="12.75">
      <c r="A32" s="14">
        <v>29</v>
      </c>
      <c r="B32" s="20">
        <v>10</v>
      </c>
      <c r="C32" s="9" t="s">
        <v>56</v>
      </c>
      <c r="D32" s="9" t="s">
        <v>98</v>
      </c>
      <c r="E32" s="4">
        <v>57</v>
      </c>
      <c r="F32" s="36">
        <v>8.06666666666668</v>
      </c>
      <c r="G32" s="4" t="s">
        <v>23</v>
      </c>
      <c r="H32" s="15">
        <v>136</v>
      </c>
      <c r="I32" s="19">
        <v>11.2083333333333</v>
      </c>
      <c r="J32" s="11" t="s">
        <v>22</v>
      </c>
      <c r="K32" s="20">
        <f t="shared" si="7"/>
        <v>9.814349109162054</v>
      </c>
      <c r="L32" s="20">
        <f t="shared" si="0"/>
        <v>15.829595337358151</v>
      </c>
      <c r="M32" s="21">
        <v>10</v>
      </c>
      <c r="N32" s="21">
        <f t="shared" si="1"/>
        <v>0.9814349109162054</v>
      </c>
      <c r="O32" s="15">
        <v>100</v>
      </c>
      <c r="P32" s="22">
        <f t="shared" si="2"/>
        <v>182.5</v>
      </c>
      <c r="Q32" s="22">
        <f t="shared" si="3"/>
        <v>177.5</v>
      </c>
      <c r="R32" s="22">
        <f t="shared" si="4"/>
        <v>0</v>
      </c>
      <c r="S32" s="22">
        <f t="shared" si="8"/>
        <v>30.116666666666667</v>
      </c>
      <c r="T32" s="22">
        <v>10</v>
      </c>
      <c r="U32" s="23">
        <f t="shared" si="5"/>
        <v>39191.06548327699</v>
      </c>
      <c r="V32" s="67">
        <f t="shared" si="6"/>
        <v>39191.09334207328</v>
      </c>
    </row>
    <row r="33" spans="1:22" s="14" customFormat="1" ht="12.75">
      <c r="A33" s="14">
        <v>28</v>
      </c>
      <c r="B33" s="20" t="s">
        <v>92</v>
      </c>
      <c r="C33" s="9" t="s">
        <v>55</v>
      </c>
      <c r="D33" s="9" t="s">
        <v>98</v>
      </c>
      <c r="E33" s="4">
        <v>57</v>
      </c>
      <c r="F33" s="36">
        <v>10.55833333333334</v>
      </c>
      <c r="G33" s="4" t="s">
        <v>23</v>
      </c>
      <c r="H33" s="15">
        <v>136</v>
      </c>
      <c r="I33" s="19">
        <v>3.4375</v>
      </c>
      <c r="J33" s="11" t="s">
        <v>22</v>
      </c>
      <c r="K33" s="20">
        <f t="shared" si="7"/>
        <v>4.906068974905376</v>
      </c>
      <c r="L33" s="20">
        <f t="shared" si="0"/>
        <v>7.913014475653833</v>
      </c>
      <c r="M33" s="21">
        <v>10</v>
      </c>
      <c r="N33" s="21">
        <f t="shared" si="1"/>
        <v>0.49060689749053765</v>
      </c>
      <c r="O33" s="15">
        <v>75</v>
      </c>
      <c r="P33" s="22">
        <f t="shared" si="2"/>
        <v>136.875</v>
      </c>
      <c r="Q33" s="22">
        <f t="shared" si="3"/>
        <v>131.875</v>
      </c>
      <c r="R33" s="22">
        <f t="shared" si="4"/>
        <v>0</v>
      </c>
      <c r="S33" s="22">
        <f t="shared" si="8"/>
        <v>24.945833333333333</v>
      </c>
      <c r="T33" s="22">
        <v>10</v>
      </c>
      <c r="U33" s="23">
        <f t="shared" si="5"/>
        <v>39191.113784027344</v>
      </c>
      <c r="V33" s="67">
        <f t="shared" si="6"/>
        <v>39191.13805196716</v>
      </c>
    </row>
    <row r="34" spans="1:22" s="14" customFormat="1" ht="12.75">
      <c r="A34" s="14">
        <v>27</v>
      </c>
      <c r="B34" s="20" t="s">
        <v>91</v>
      </c>
      <c r="C34" s="9" t="s">
        <v>54</v>
      </c>
      <c r="D34" s="9" t="s">
        <v>98</v>
      </c>
      <c r="E34" s="4">
        <v>57</v>
      </c>
      <c r="F34" s="36">
        <v>11.80416666666667</v>
      </c>
      <c r="G34" s="4" t="s">
        <v>23</v>
      </c>
      <c r="H34" s="15">
        <v>135</v>
      </c>
      <c r="I34" s="19">
        <v>59.552083333333314</v>
      </c>
      <c r="J34" s="11" t="s">
        <v>22</v>
      </c>
      <c r="K34" s="20">
        <f t="shared" si="7"/>
        <v>2.456507339352315</v>
      </c>
      <c r="L34" s="20">
        <f t="shared" si="0"/>
        <v>3.9621086118585724</v>
      </c>
      <c r="M34" s="21">
        <v>10</v>
      </c>
      <c r="N34" s="21">
        <f t="shared" si="1"/>
        <v>0.24565073393523149</v>
      </c>
      <c r="O34" s="15">
        <v>50</v>
      </c>
      <c r="P34" s="22">
        <f t="shared" si="2"/>
        <v>91.25</v>
      </c>
      <c r="Q34" s="22">
        <f t="shared" si="3"/>
        <v>86.25</v>
      </c>
      <c r="R34" s="22">
        <f t="shared" si="4"/>
        <v>0</v>
      </c>
      <c r="S34" s="22">
        <f t="shared" si="8"/>
        <v>19.775</v>
      </c>
      <c r="T34" s="22">
        <v>10</v>
      </c>
      <c r="U34" s="23">
        <f t="shared" si="5"/>
        <v>39191.148287414406</v>
      </c>
      <c r="V34" s="67">
        <f t="shared" si="6"/>
        <v>39191.16896449774</v>
      </c>
    </row>
    <row r="35" spans="1:22" s="14" customFormat="1" ht="12.75">
      <c r="A35" s="14">
        <v>31</v>
      </c>
      <c r="B35" s="20">
        <v>-2.5</v>
      </c>
      <c r="C35" s="9" t="s">
        <v>130</v>
      </c>
      <c r="D35" s="9" t="s">
        <v>27</v>
      </c>
      <c r="E35" s="4">
        <v>57</v>
      </c>
      <c r="F35" s="36">
        <v>23.24</v>
      </c>
      <c r="G35" s="4" t="s">
        <v>23</v>
      </c>
      <c r="H35" s="15">
        <v>136</v>
      </c>
      <c r="I35" s="19">
        <v>0.5</v>
      </c>
      <c r="J35" s="11" t="s">
        <v>22</v>
      </c>
      <c r="K35" s="20">
        <f t="shared" si="7"/>
        <v>11.45729858476086</v>
      </c>
      <c r="L35" s="20">
        <f t="shared" si="0"/>
        <v>18.479513846388485</v>
      </c>
      <c r="M35" s="21">
        <v>10</v>
      </c>
      <c r="N35" s="21">
        <f t="shared" si="1"/>
        <v>1.145729858476086</v>
      </c>
      <c r="O35" s="15">
        <v>30</v>
      </c>
      <c r="P35" s="22">
        <f t="shared" si="2"/>
        <v>54.75</v>
      </c>
      <c r="Q35" s="22">
        <f t="shared" si="3"/>
        <v>49.75</v>
      </c>
      <c r="R35" s="22">
        <f t="shared" si="4"/>
        <v>23.316666666666666</v>
      </c>
      <c r="S35" s="22">
        <f t="shared" si="8"/>
        <v>15.638333333333334</v>
      </c>
      <c r="T35" s="22">
        <v>10</v>
      </c>
      <c r="U35" s="23">
        <f t="shared" si="5"/>
        <v>39191.216703241844</v>
      </c>
      <c r="V35" s="67">
        <f t="shared" si="6"/>
        <v>39191.25069976962</v>
      </c>
    </row>
    <row r="36" spans="1:22" s="14" customFormat="1" ht="12.75">
      <c r="A36" s="14" t="s">
        <v>139</v>
      </c>
      <c r="B36" s="20">
        <v>0</v>
      </c>
      <c r="C36" s="9" t="s">
        <v>58</v>
      </c>
      <c r="D36" s="9" t="s">
        <v>27</v>
      </c>
      <c r="E36" s="4">
        <v>57</v>
      </c>
      <c r="F36" s="36">
        <v>21.9</v>
      </c>
      <c r="G36" s="4" t="s">
        <v>23</v>
      </c>
      <c r="H36" s="15">
        <v>136</v>
      </c>
      <c r="I36" s="19">
        <v>4.4</v>
      </c>
      <c r="J36" s="11" t="s">
        <v>22</v>
      </c>
      <c r="K36" s="20">
        <f t="shared" si="7"/>
        <v>2.5032730766568516</v>
      </c>
      <c r="L36" s="20">
        <f t="shared" si="0"/>
        <v>4.0375372204142765</v>
      </c>
      <c r="M36" s="21">
        <v>10</v>
      </c>
      <c r="N36" s="21">
        <f t="shared" si="1"/>
        <v>0.2503273076656852</v>
      </c>
      <c r="O36" s="15">
        <v>30</v>
      </c>
      <c r="P36" s="22">
        <f t="shared" si="2"/>
        <v>54.75</v>
      </c>
      <c r="Q36" s="22">
        <f t="shared" si="3"/>
        <v>49.75</v>
      </c>
      <c r="R36" s="22">
        <f t="shared" si="4"/>
        <v>23.316666666666666</v>
      </c>
      <c r="S36" s="22">
        <f t="shared" si="8"/>
        <v>15.638333333333334</v>
      </c>
      <c r="T36" s="22">
        <v>10</v>
      </c>
      <c r="U36" s="23">
        <f t="shared" si="5"/>
        <v>39191.261130074105</v>
      </c>
      <c r="V36" s="67">
        <f t="shared" si="6"/>
        <v>39191.29512660188</v>
      </c>
    </row>
    <row r="37" spans="1:22" s="14" customFormat="1" ht="12.75">
      <c r="A37" s="14">
        <v>33</v>
      </c>
      <c r="B37" s="20">
        <v>5</v>
      </c>
      <c r="C37" s="9" t="s">
        <v>59</v>
      </c>
      <c r="D37" s="9" t="s">
        <v>27</v>
      </c>
      <c r="E37" s="4">
        <v>57</v>
      </c>
      <c r="F37" s="36">
        <v>19.425</v>
      </c>
      <c r="G37" s="4" t="s">
        <v>23</v>
      </c>
      <c r="H37" s="15">
        <v>136</v>
      </c>
      <c r="I37" s="19">
        <v>12.225</v>
      </c>
      <c r="J37" s="11" t="s">
        <v>22</v>
      </c>
      <c r="K37" s="20">
        <f t="shared" si="7"/>
        <v>4.904206387476586</v>
      </c>
      <c r="L37" s="20">
        <f t="shared" si="0"/>
        <v>7.910010302381591</v>
      </c>
      <c r="M37" s="21">
        <v>10</v>
      </c>
      <c r="N37" s="21">
        <f t="shared" si="1"/>
        <v>0.4904206387476586</v>
      </c>
      <c r="O37" s="15">
        <v>55</v>
      </c>
      <c r="P37" s="22">
        <f t="shared" si="2"/>
        <v>100.375</v>
      </c>
      <c r="Q37" s="22">
        <f t="shared" si="3"/>
        <v>95.375</v>
      </c>
      <c r="R37" s="22">
        <f t="shared" si="4"/>
        <v>26.358333333333334</v>
      </c>
      <c r="S37" s="22">
        <f t="shared" si="8"/>
        <v>20.809166666666666</v>
      </c>
      <c r="T37" s="22">
        <v>10</v>
      </c>
      <c r="U37" s="23">
        <f t="shared" si="5"/>
        <v>39191.31556079516</v>
      </c>
      <c r="V37" s="67">
        <f t="shared" si="6"/>
        <v>39191.35526044794</v>
      </c>
    </row>
    <row r="38" spans="1:22" s="14" customFormat="1" ht="12.75">
      <c r="A38" s="14">
        <v>34</v>
      </c>
      <c r="B38" s="20">
        <v>10</v>
      </c>
      <c r="C38" s="9" t="s">
        <v>60</v>
      </c>
      <c r="D38" s="9" t="s">
        <v>27</v>
      </c>
      <c r="E38" s="4">
        <v>57</v>
      </c>
      <c r="F38" s="36">
        <v>16.95</v>
      </c>
      <c r="G38" s="4" t="s">
        <v>23</v>
      </c>
      <c r="H38" s="15">
        <v>136</v>
      </c>
      <c r="I38" s="19">
        <v>20.05</v>
      </c>
      <c r="J38" s="11" t="s">
        <v>22</v>
      </c>
      <c r="K38" s="20">
        <f t="shared" si="7"/>
        <v>4.908297937243471</v>
      </c>
      <c r="L38" s="20">
        <f t="shared" si="0"/>
        <v>7.916609576199147</v>
      </c>
      <c r="M38" s="21">
        <v>10</v>
      </c>
      <c r="N38" s="21">
        <f t="shared" si="1"/>
        <v>0.49082979372434715</v>
      </c>
      <c r="O38" s="14">
        <v>200</v>
      </c>
      <c r="P38" s="22">
        <f t="shared" si="2"/>
        <v>365</v>
      </c>
      <c r="Q38" s="22">
        <f t="shared" si="3"/>
        <v>360</v>
      </c>
      <c r="R38" s="22">
        <f t="shared" si="4"/>
        <v>37.42222222222222</v>
      </c>
      <c r="S38" s="22">
        <f t="shared" si="8"/>
        <v>50.8</v>
      </c>
      <c r="T38" s="22">
        <v>10</v>
      </c>
      <c r="U38" s="23">
        <f t="shared" si="5"/>
        <v>39191.37571168935</v>
      </c>
      <c r="V38" s="67">
        <f t="shared" si="6"/>
        <v>39191.44392156589</v>
      </c>
    </row>
    <row r="39" spans="1:22" s="14" customFormat="1" ht="12.75">
      <c r="A39" s="14">
        <v>35</v>
      </c>
      <c r="B39" s="20">
        <v>20</v>
      </c>
      <c r="C39" s="9" t="s">
        <v>61</v>
      </c>
      <c r="D39" s="9" t="s">
        <v>27</v>
      </c>
      <c r="E39" s="4">
        <v>57</v>
      </c>
      <c r="F39" s="36">
        <v>12</v>
      </c>
      <c r="G39" s="4" t="s">
        <v>23</v>
      </c>
      <c r="H39" s="15">
        <v>136</v>
      </c>
      <c r="I39" s="19">
        <v>35.7</v>
      </c>
      <c r="J39" s="11" t="s">
        <v>22</v>
      </c>
      <c r="K39" s="20">
        <f t="shared" si="7"/>
        <v>9.818860567376424</v>
      </c>
      <c r="L39" s="20">
        <f t="shared" si="0"/>
        <v>15.8368718828652</v>
      </c>
      <c r="M39" s="21">
        <v>10</v>
      </c>
      <c r="N39" s="21">
        <f t="shared" si="1"/>
        <v>0.9818860567376424</v>
      </c>
      <c r="O39" s="15">
        <v>825</v>
      </c>
      <c r="P39" s="22">
        <f t="shared" si="2"/>
        <v>1505.625</v>
      </c>
      <c r="Q39" s="22">
        <f t="shared" si="3"/>
        <v>1500.625</v>
      </c>
      <c r="R39" s="22">
        <f t="shared" si="4"/>
        <v>85.58194444444445</v>
      </c>
      <c r="S39" s="22">
        <f t="shared" si="8"/>
        <v>185.07083333333333</v>
      </c>
      <c r="T39" s="22">
        <v>10</v>
      </c>
      <c r="U39" s="23">
        <f t="shared" si="5"/>
        <v>39191.48483348492</v>
      </c>
      <c r="V39" s="67">
        <f t="shared" si="6"/>
        <v>39191.67973124727</v>
      </c>
    </row>
    <row r="40" spans="1:22" s="14" customFormat="1" ht="12.75">
      <c r="A40" s="14">
        <v>40</v>
      </c>
      <c r="B40" s="20">
        <v>20</v>
      </c>
      <c r="C40" s="9" t="s">
        <v>65</v>
      </c>
      <c r="D40" s="9" t="s">
        <v>98</v>
      </c>
      <c r="E40" s="4">
        <v>57</v>
      </c>
      <c r="F40" s="36">
        <v>20.91666666666666</v>
      </c>
      <c r="G40" s="4" t="s">
        <v>23</v>
      </c>
      <c r="H40" s="15">
        <v>136</v>
      </c>
      <c r="I40" s="19">
        <v>44.650000000000105</v>
      </c>
      <c r="J40" s="11" t="s">
        <v>22</v>
      </c>
      <c r="K40" s="20">
        <f t="shared" si="7"/>
        <v>10.154859731578142</v>
      </c>
      <c r="L40" s="20">
        <f t="shared" si="0"/>
        <v>16.378806018674425</v>
      </c>
      <c r="M40" s="21">
        <v>10</v>
      </c>
      <c r="N40" s="21">
        <f t="shared" si="1"/>
        <v>1.0154859731578143</v>
      </c>
      <c r="O40" s="15">
        <v>800</v>
      </c>
      <c r="P40" s="22">
        <f t="shared" si="2"/>
        <v>1460</v>
      </c>
      <c r="Q40" s="22">
        <f t="shared" si="3"/>
        <v>1455</v>
      </c>
      <c r="R40" s="22">
        <f t="shared" si="4"/>
        <v>0</v>
      </c>
      <c r="S40" s="22">
        <f t="shared" si="8"/>
        <v>179.9</v>
      </c>
      <c r="T40" s="22">
        <v>10</v>
      </c>
      <c r="U40" s="23">
        <f t="shared" si="5"/>
        <v>39191.722043162816</v>
      </c>
      <c r="V40" s="67">
        <f t="shared" si="6"/>
        <v>39191.853918162815</v>
      </c>
    </row>
    <row r="41" spans="1:22" s="14" customFormat="1" ht="12.75">
      <c r="A41" s="14">
        <v>39</v>
      </c>
      <c r="B41" s="20">
        <v>10</v>
      </c>
      <c r="C41" s="9" t="s">
        <v>64</v>
      </c>
      <c r="D41" s="9" t="s">
        <v>98</v>
      </c>
      <c r="E41" s="4">
        <v>57</v>
      </c>
      <c r="F41" s="36">
        <v>25.83333333333332</v>
      </c>
      <c r="G41" s="4" t="s">
        <v>23</v>
      </c>
      <c r="H41" s="15">
        <v>136</v>
      </c>
      <c r="I41" s="19">
        <v>28.8916666666667</v>
      </c>
      <c r="J41" s="11" t="s">
        <v>22</v>
      </c>
      <c r="K41" s="20">
        <f t="shared" si="7"/>
        <v>9.823088542234496</v>
      </c>
      <c r="L41" s="20">
        <f t="shared" si="0"/>
        <v>15.843691197152413</v>
      </c>
      <c r="M41" s="21">
        <v>10</v>
      </c>
      <c r="N41" s="21">
        <f t="shared" si="1"/>
        <v>0.9823088542234496</v>
      </c>
      <c r="O41" s="15">
        <v>160</v>
      </c>
      <c r="P41" s="22">
        <f t="shared" si="2"/>
        <v>292</v>
      </c>
      <c r="Q41" s="22">
        <f t="shared" si="3"/>
        <v>287</v>
      </c>
      <c r="R41" s="22">
        <f t="shared" si="4"/>
        <v>0</v>
      </c>
      <c r="S41" s="22">
        <f t="shared" si="8"/>
        <v>42.526666666666664</v>
      </c>
      <c r="T41" s="22">
        <v>10</v>
      </c>
      <c r="U41" s="23">
        <f t="shared" si="5"/>
        <v>39191.89484769841</v>
      </c>
      <c r="V41" s="67">
        <f t="shared" si="6"/>
        <v>39191.931324550256</v>
      </c>
    </row>
    <row r="42" spans="1:22" s="14" customFormat="1" ht="12.75">
      <c r="A42" s="14">
        <v>38</v>
      </c>
      <c r="B42" s="20">
        <v>5</v>
      </c>
      <c r="C42" s="9" t="s">
        <v>63</v>
      </c>
      <c r="D42" s="9" t="s">
        <v>98</v>
      </c>
      <c r="E42" s="4">
        <v>57</v>
      </c>
      <c r="F42" s="36">
        <v>28.29166666666666</v>
      </c>
      <c r="G42" s="4" t="s">
        <v>23</v>
      </c>
      <c r="H42" s="15">
        <v>136</v>
      </c>
      <c r="I42" s="19">
        <v>21.0125</v>
      </c>
      <c r="J42" s="11" t="s">
        <v>22</v>
      </c>
      <c r="K42" s="20">
        <f t="shared" si="7"/>
        <v>4.910385931069797</v>
      </c>
      <c r="L42" s="20">
        <f t="shared" si="0"/>
        <v>7.919977308177092</v>
      </c>
      <c r="M42" s="21">
        <v>10</v>
      </c>
      <c r="N42" s="21">
        <f t="shared" si="1"/>
        <v>0.4910385931069797</v>
      </c>
      <c r="O42" s="15">
        <v>75</v>
      </c>
      <c r="P42" s="22">
        <f t="shared" si="2"/>
        <v>136.875</v>
      </c>
      <c r="Q42" s="22">
        <f t="shared" si="3"/>
        <v>131.875</v>
      </c>
      <c r="R42" s="22">
        <f t="shared" si="4"/>
        <v>0</v>
      </c>
      <c r="S42" s="22">
        <f t="shared" si="8"/>
        <v>24.945833333333333</v>
      </c>
      <c r="T42" s="22">
        <v>10</v>
      </c>
      <c r="U42" s="23">
        <f t="shared" si="5"/>
        <v>39191.95178449163</v>
      </c>
      <c r="V42" s="67">
        <f t="shared" si="6"/>
        <v>39191.97605243145</v>
      </c>
    </row>
    <row r="43" spans="1:22" s="14" customFormat="1" ht="12.75">
      <c r="A43" s="14">
        <v>37</v>
      </c>
      <c r="B43" s="20">
        <v>0</v>
      </c>
      <c r="C43" s="9" t="s">
        <v>62</v>
      </c>
      <c r="D43" s="9" t="s">
        <v>98</v>
      </c>
      <c r="E43" s="4">
        <v>57</v>
      </c>
      <c r="F43" s="36">
        <v>30.75</v>
      </c>
      <c r="G43" s="4" t="s">
        <v>23</v>
      </c>
      <c r="H43" s="15">
        <v>136</v>
      </c>
      <c r="I43" s="19">
        <v>13.1333333333333</v>
      </c>
      <c r="J43" s="11" t="s">
        <v>22</v>
      </c>
      <c r="K43" s="20">
        <f t="shared" si="7"/>
        <v>4.906277027400669</v>
      </c>
      <c r="L43" s="20">
        <f t="shared" si="0"/>
        <v>7.913350044194627</v>
      </c>
      <c r="M43" s="21">
        <v>10</v>
      </c>
      <c r="N43" s="21">
        <f t="shared" si="1"/>
        <v>0.49062770274006684</v>
      </c>
      <c r="O43" s="15">
        <v>30</v>
      </c>
      <c r="P43" s="22">
        <f t="shared" si="2"/>
        <v>54.75</v>
      </c>
      <c r="Q43" s="22">
        <f t="shared" si="3"/>
        <v>49.75</v>
      </c>
      <c r="R43" s="22">
        <f t="shared" si="4"/>
        <v>0</v>
      </c>
      <c r="S43" s="22">
        <f t="shared" si="8"/>
        <v>15.638333333333334</v>
      </c>
      <c r="T43" s="22">
        <v>10</v>
      </c>
      <c r="U43" s="23">
        <f t="shared" si="5"/>
        <v>39191.996495252395</v>
      </c>
      <c r="V43" s="67">
        <f t="shared" si="6"/>
        <v>39192.014299650546</v>
      </c>
    </row>
    <row r="44" spans="1:22" s="14" customFormat="1" ht="12.75">
      <c r="A44" s="14">
        <v>36</v>
      </c>
      <c r="B44" s="20">
        <v>-2.5</v>
      </c>
      <c r="C44" s="9" t="s">
        <v>131</v>
      </c>
      <c r="D44" s="9" t="s">
        <v>98</v>
      </c>
      <c r="E44" s="4">
        <v>57</v>
      </c>
      <c r="F44" s="36">
        <v>32.01</v>
      </c>
      <c r="G44" s="4" t="s">
        <v>23</v>
      </c>
      <c r="H44" s="15">
        <v>136</v>
      </c>
      <c r="I44" s="19">
        <v>9.2</v>
      </c>
      <c r="J44" s="11" t="s">
        <v>22</v>
      </c>
      <c r="K44" s="20">
        <f t="shared" si="7"/>
        <v>2.4693373444809907</v>
      </c>
      <c r="L44" s="20">
        <f t="shared" si="0"/>
        <v>3.982802168517727</v>
      </c>
      <c r="M44" s="21">
        <v>10</v>
      </c>
      <c r="N44" s="21">
        <f t="shared" si="1"/>
        <v>0.24693373444809907</v>
      </c>
      <c r="O44" s="15">
        <v>30</v>
      </c>
      <c r="P44" s="22">
        <f t="shared" si="2"/>
        <v>54.75</v>
      </c>
      <c r="Q44" s="22">
        <f t="shared" si="3"/>
        <v>49.75</v>
      </c>
      <c r="R44" s="22">
        <f t="shared" si="4"/>
        <v>0</v>
      </c>
      <c r="S44" s="22">
        <f t="shared" si="8"/>
        <v>15.638333333333334</v>
      </c>
      <c r="T44" s="22">
        <v>10</v>
      </c>
      <c r="U44" s="23">
        <f t="shared" si="5"/>
        <v>39192.024588556145</v>
      </c>
      <c r="V44" s="67">
        <f t="shared" si="6"/>
        <v>39192.042392954296</v>
      </c>
    </row>
    <row r="45" spans="1:22" s="14" customFormat="1" ht="12.75">
      <c r="A45" s="14">
        <v>41</v>
      </c>
      <c r="B45" s="20">
        <v>0</v>
      </c>
      <c r="C45" s="9" t="s">
        <v>66</v>
      </c>
      <c r="D45" s="9" t="s">
        <v>98</v>
      </c>
      <c r="E45" s="4">
        <v>57</v>
      </c>
      <c r="F45" s="36">
        <v>39.6</v>
      </c>
      <c r="G45" s="4" t="s">
        <v>23</v>
      </c>
      <c r="H45" s="15">
        <v>136</v>
      </c>
      <c r="I45" s="19">
        <v>21.8666666666666</v>
      </c>
      <c r="J45" s="11" t="s">
        <v>22</v>
      </c>
      <c r="K45" s="20">
        <f t="shared" si="7"/>
        <v>10.192406444767876</v>
      </c>
      <c r="L45" s="20">
        <f t="shared" si="0"/>
        <v>16.439365233496574</v>
      </c>
      <c r="M45" s="21">
        <v>10</v>
      </c>
      <c r="N45" s="21">
        <f t="shared" si="1"/>
        <v>1.0192406444767876</v>
      </c>
      <c r="O45" s="15">
        <v>30</v>
      </c>
      <c r="P45" s="22">
        <f t="shared" si="2"/>
        <v>54.75</v>
      </c>
      <c r="Q45" s="22">
        <f t="shared" si="3"/>
        <v>49.75</v>
      </c>
      <c r="R45" s="22">
        <f t="shared" si="4"/>
        <v>0</v>
      </c>
      <c r="S45" s="22">
        <f t="shared" si="8"/>
        <v>15.638333333333334</v>
      </c>
      <c r="T45" s="22">
        <v>10</v>
      </c>
      <c r="U45" s="23">
        <f t="shared" si="5"/>
        <v>39192.084861314484</v>
      </c>
      <c r="V45" s="67">
        <f t="shared" si="6"/>
        <v>39192.102665712635</v>
      </c>
    </row>
    <row r="46" spans="1:22" s="14" customFormat="1" ht="12.75">
      <c r="A46" s="14">
        <v>42</v>
      </c>
      <c r="B46" s="20">
        <v>5</v>
      </c>
      <c r="C46" s="9" t="s">
        <v>67</v>
      </c>
      <c r="D46" s="9" t="s">
        <v>98</v>
      </c>
      <c r="E46" s="4">
        <v>57</v>
      </c>
      <c r="F46" s="36">
        <v>37.15833333333334</v>
      </c>
      <c r="G46" s="4" t="s">
        <v>23</v>
      </c>
      <c r="H46" s="15">
        <v>136</v>
      </c>
      <c r="I46" s="19">
        <v>29.79999999999994</v>
      </c>
      <c r="J46" s="11" t="s">
        <v>22</v>
      </c>
      <c r="K46" s="20">
        <f t="shared" si="7"/>
        <v>4.908205032855997</v>
      </c>
      <c r="L46" s="20">
        <f t="shared" si="0"/>
        <v>7.916459730412898</v>
      </c>
      <c r="M46" s="21">
        <v>10</v>
      </c>
      <c r="N46" s="21">
        <f t="shared" si="1"/>
        <v>0.4908205032855997</v>
      </c>
      <c r="O46" s="15">
        <v>80</v>
      </c>
      <c r="P46" s="22">
        <f t="shared" si="2"/>
        <v>146</v>
      </c>
      <c r="Q46" s="22">
        <f t="shared" si="3"/>
        <v>141</v>
      </c>
      <c r="R46" s="22">
        <f t="shared" si="4"/>
        <v>0</v>
      </c>
      <c r="S46" s="22">
        <f t="shared" si="8"/>
        <v>25.98</v>
      </c>
      <c r="T46" s="22">
        <v>10</v>
      </c>
      <c r="U46" s="23">
        <f t="shared" si="5"/>
        <v>39192.12311656694</v>
      </c>
      <c r="V46" s="67">
        <f t="shared" si="6"/>
        <v>39192.148102678046</v>
      </c>
    </row>
    <row r="47" spans="1:22" s="14" customFormat="1" ht="12.75">
      <c r="A47" s="14">
        <v>43</v>
      </c>
      <c r="B47" s="20">
        <v>10</v>
      </c>
      <c r="C47" s="9" t="s">
        <v>68</v>
      </c>
      <c r="D47" s="9" t="s">
        <v>98</v>
      </c>
      <c r="E47" s="4">
        <v>57</v>
      </c>
      <c r="F47" s="36">
        <v>34.71666666666668</v>
      </c>
      <c r="G47" s="4" t="s">
        <v>23</v>
      </c>
      <c r="H47" s="15">
        <v>136</v>
      </c>
      <c r="I47" s="19">
        <v>37.73333333333328</v>
      </c>
      <c r="J47" s="11" t="s">
        <v>22</v>
      </c>
      <c r="K47" s="20">
        <f t="shared" si="7"/>
        <v>4.9123307716165625</v>
      </c>
      <c r="L47" s="20">
        <f t="shared" si="0"/>
        <v>7.923114147768649</v>
      </c>
      <c r="M47" s="21">
        <v>10</v>
      </c>
      <c r="N47" s="21">
        <f t="shared" si="1"/>
        <v>0.49123307716165626</v>
      </c>
      <c r="O47" s="15">
        <v>300</v>
      </c>
      <c r="P47" s="22">
        <f t="shared" si="2"/>
        <v>547.5</v>
      </c>
      <c r="Q47" s="22">
        <f t="shared" si="3"/>
        <v>542.5</v>
      </c>
      <c r="R47" s="22">
        <f t="shared" si="4"/>
        <v>0</v>
      </c>
      <c r="S47" s="22">
        <f t="shared" si="8"/>
        <v>71.48333333333332</v>
      </c>
      <c r="T47" s="22">
        <v>10</v>
      </c>
      <c r="U47" s="23">
        <f>V46+N47/24</f>
        <v>39192.168570722926</v>
      </c>
      <c r="V47" s="67">
        <f t="shared" si="6"/>
        <v>39192.225156371074</v>
      </c>
    </row>
    <row r="48" spans="1:22" s="14" customFormat="1" ht="12.75">
      <c r="A48" s="14">
        <v>44</v>
      </c>
      <c r="B48" s="20">
        <v>20</v>
      </c>
      <c r="C48" s="9" t="s">
        <v>69</v>
      </c>
      <c r="D48" s="9" t="s">
        <v>98</v>
      </c>
      <c r="E48" s="4">
        <v>57</v>
      </c>
      <c r="F48" s="36">
        <v>29.833333333333343</v>
      </c>
      <c r="G48" s="4" t="s">
        <v>23</v>
      </c>
      <c r="H48" s="15">
        <v>136</v>
      </c>
      <c r="I48" s="19">
        <v>53.6</v>
      </c>
      <c r="J48" s="11" t="s">
        <v>22</v>
      </c>
      <c r="K48" s="20">
        <f t="shared" si="7"/>
        <v>9.827028656928407</v>
      </c>
      <c r="L48" s="20">
        <f t="shared" si="0"/>
        <v>15.850046220852269</v>
      </c>
      <c r="M48" s="21">
        <v>10</v>
      </c>
      <c r="N48" s="21">
        <f t="shared" si="1"/>
        <v>0.9827028656928407</v>
      </c>
      <c r="O48" s="15">
        <v>900</v>
      </c>
      <c r="P48" s="22">
        <f t="shared" si="2"/>
        <v>1642.5</v>
      </c>
      <c r="Q48" s="22">
        <f t="shared" si="3"/>
        <v>1637.5</v>
      </c>
      <c r="R48" s="22">
        <f t="shared" si="4"/>
        <v>0</v>
      </c>
      <c r="S48" s="22">
        <f t="shared" si="8"/>
        <v>200.58333333333334</v>
      </c>
      <c r="T48" s="22">
        <v>10</v>
      </c>
      <c r="U48" s="23">
        <f t="shared" si="5"/>
        <v>39192.26610232381</v>
      </c>
      <c r="V48" s="67">
        <f t="shared" si="6"/>
        <v>39192.41234074974</v>
      </c>
    </row>
    <row r="49" spans="1:22" ht="12.75">
      <c r="A49" s="14">
        <v>48</v>
      </c>
      <c r="B49" s="20">
        <v>20</v>
      </c>
      <c r="C49" s="9" t="s">
        <v>99</v>
      </c>
      <c r="D49" s="9" t="s">
        <v>98</v>
      </c>
      <c r="E49" s="4">
        <v>57</v>
      </c>
      <c r="F49" s="36">
        <v>38.75</v>
      </c>
      <c r="G49" s="4" t="s">
        <v>23</v>
      </c>
      <c r="H49" s="24">
        <v>137</v>
      </c>
      <c r="I49" s="19">
        <v>2.55</v>
      </c>
      <c r="J49" s="11" t="s">
        <v>22</v>
      </c>
      <c r="K49" s="20">
        <f t="shared" si="7"/>
        <v>10.136258394951044</v>
      </c>
      <c r="L49" s="20">
        <f t="shared" si="0"/>
        <v>16.348803862824266</v>
      </c>
      <c r="M49" s="21">
        <v>10</v>
      </c>
      <c r="N49" s="21">
        <f t="shared" si="1"/>
        <v>1.0136258394951043</v>
      </c>
      <c r="O49" s="15">
        <v>775</v>
      </c>
      <c r="P49" s="22">
        <f t="shared" si="2"/>
        <v>1414.375</v>
      </c>
      <c r="Q49" s="22">
        <f t="shared" si="3"/>
        <v>1409.375</v>
      </c>
      <c r="R49" s="22">
        <f t="shared" si="4"/>
        <v>0</v>
      </c>
      <c r="S49" s="22">
        <f t="shared" si="8"/>
        <v>174.72916666666666</v>
      </c>
      <c r="T49" s="22">
        <v>10</v>
      </c>
      <c r="U49" s="23">
        <f t="shared" si="5"/>
        <v>39192.45457515972</v>
      </c>
      <c r="V49" s="67">
        <f t="shared" si="6"/>
        <v>39192.582859303235</v>
      </c>
    </row>
    <row r="50" spans="1:22" ht="12.75">
      <c r="A50" s="14">
        <v>47</v>
      </c>
      <c r="B50" s="20">
        <v>10</v>
      </c>
      <c r="C50" s="9" t="s">
        <v>72</v>
      </c>
      <c r="D50" s="9" t="s">
        <v>98</v>
      </c>
      <c r="E50" s="4">
        <v>57</v>
      </c>
      <c r="F50" s="36">
        <v>43.6</v>
      </c>
      <c r="G50" s="4" t="s">
        <v>23</v>
      </c>
      <c r="H50" s="24">
        <v>136</v>
      </c>
      <c r="I50" s="19">
        <v>46.575</v>
      </c>
      <c r="J50" s="11" t="s">
        <v>22</v>
      </c>
      <c r="K50" s="20">
        <f t="shared" si="7"/>
        <v>9.830676598784786</v>
      </c>
      <c r="L50" s="20">
        <f t="shared" si="0"/>
        <v>15.855929998039977</v>
      </c>
      <c r="M50" s="21">
        <v>10</v>
      </c>
      <c r="N50" s="21">
        <f t="shared" si="1"/>
        <v>0.9830676598784786</v>
      </c>
      <c r="O50" s="15">
        <v>310</v>
      </c>
      <c r="P50" s="22">
        <f t="shared" si="2"/>
        <v>565.75</v>
      </c>
      <c r="Q50" s="22">
        <f t="shared" si="3"/>
        <v>560.75</v>
      </c>
      <c r="R50" s="22">
        <f t="shared" si="4"/>
        <v>0</v>
      </c>
      <c r="S50" s="22">
        <f t="shared" si="8"/>
        <v>73.55166666666666</v>
      </c>
      <c r="T50" s="22">
        <v>10</v>
      </c>
      <c r="U50" s="23">
        <f t="shared" si="5"/>
        <v>39192.62382045573</v>
      </c>
      <c r="V50" s="67">
        <f t="shared" si="6"/>
        <v>39192.68184244647</v>
      </c>
    </row>
    <row r="51" spans="1:22" ht="12.75">
      <c r="A51" s="14">
        <v>46</v>
      </c>
      <c r="B51" s="20">
        <v>50</v>
      </c>
      <c r="C51" s="9" t="s">
        <v>71</v>
      </c>
      <c r="D51" s="9" t="s">
        <v>98</v>
      </c>
      <c r="E51" s="4">
        <v>57</v>
      </c>
      <c r="F51" s="36">
        <v>46.025</v>
      </c>
      <c r="G51" s="4" t="s">
        <v>23</v>
      </c>
      <c r="H51" s="15">
        <v>136</v>
      </c>
      <c r="I51" s="19">
        <v>38.5875</v>
      </c>
      <c r="J51" s="11" t="s">
        <v>22</v>
      </c>
      <c r="K51" s="20">
        <f t="shared" si="7"/>
        <v>4.914130309049151</v>
      </c>
      <c r="L51" s="20">
        <f t="shared" si="0"/>
        <v>7.926016627498631</v>
      </c>
      <c r="M51" s="21">
        <v>10</v>
      </c>
      <c r="N51" s="21">
        <f t="shared" si="1"/>
        <v>0.49141303090491506</v>
      </c>
      <c r="O51" s="15">
        <v>75</v>
      </c>
      <c r="P51" s="22">
        <f t="shared" si="2"/>
        <v>136.875</v>
      </c>
      <c r="Q51" s="22">
        <f t="shared" si="3"/>
        <v>131.875</v>
      </c>
      <c r="R51" s="22">
        <f t="shared" si="4"/>
        <v>0</v>
      </c>
      <c r="S51" s="22">
        <f t="shared" si="8"/>
        <v>24.945833333333333</v>
      </c>
      <c r="T51" s="22">
        <v>10</v>
      </c>
      <c r="U51" s="23">
        <f aca="true" t="shared" si="9" ref="U51:U113">V50+N51/24</f>
        <v>39192.702317989424</v>
      </c>
      <c r="V51" s="67">
        <f aca="true" t="shared" si="10" ref="V51:V113">U51+(R51+S51+T51)/(24*60)</f>
        <v>39192.72658592924</v>
      </c>
    </row>
    <row r="52" spans="1:22" ht="12.75">
      <c r="A52" s="14">
        <v>45</v>
      </c>
      <c r="B52" s="20">
        <v>0</v>
      </c>
      <c r="C52" s="9" t="s">
        <v>70</v>
      </c>
      <c r="D52" s="9" t="s">
        <v>98</v>
      </c>
      <c r="E52" s="4">
        <v>57</v>
      </c>
      <c r="F52" s="36">
        <v>48.45</v>
      </c>
      <c r="G52" s="4" t="s">
        <v>23</v>
      </c>
      <c r="H52" s="15">
        <v>136</v>
      </c>
      <c r="I52" s="19">
        <v>30.6</v>
      </c>
      <c r="J52" s="11" t="s">
        <v>22</v>
      </c>
      <c r="K52" s="20">
        <f t="shared" si="7"/>
        <v>4.909988256795648</v>
      </c>
      <c r="L52" s="20">
        <f t="shared" si="0"/>
        <v>7.919335898057497</v>
      </c>
      <c r="M52" s="21">
        <v>10</v>
      </c>
      <c r="N52" s="21">
        <f t="shared" si="1"/>
        <v>0.4909988256795648</v>
      </c>
      <c r="O52" s="15">
        <v>30</v>
      </c>
      <c r="P52" s="22">
        <f t="shared" si="2"/>
        <v>54.75</v>
      </c>
      <c r="Q52" s="22">
        <f t="shared" si="3"/>
        <v>49.75</v>
      </c>
      <c r="R52" s="22">
        <f t="shared" si="4"/>
        <v>0</v>
      </c>
      <c r="S52" s="22">
        <f t="shared" si="8"/>
        <v>15.638333333333334</v>
      </c>
      <c r="T52" s="22">
        <v>10</v>
      </c>
      <c r="U52" s="23">
        <f t="shared" si="9"/>
        <v>39192.74704421364</v>
      </c>
      <c r="V52" s="67">
        <f t="shared" si="10"/>
        <v>39192.76484861179</v>
      </c>
    </row>
    <row r="53" spans="1:22" ht="12.75">
      <c r="A53" s="97">
        <v>49</v>
      </c>
      <c r="B53" s="73">
        <v>0</v>
      </c>
      <c r="C53" s="68" t="s">
        <v>73</v>
      </c>
      <c r="D53" s="68" t="s">
        <v>27</v>
      </c>
      <c r="E53" s="69">
        <v>57</v>
      </c>
      <c r="F53" s="98">
        <v>57.3</v>
      </c>
      <c r="G53" s="69" t="s">
        <v>23</v>
      </c>
      <c r="H53" s="70">
        <v>136</v>
      </c>
      <c r="I53" s="71">
        <v>39.3333333333333</v>
      </c>
      <c r="J53" s="72" t="s">
        <v>22</v>
      </c>
      <c r="K53" s="20">
        <f t="shared" si="7"/>
        <v>10.004130283266138</v>
      </c>
      <c r="L53" s="73">
        <f t="shared" si="0"/>
        <v>16.135694005267965</v>
      </c>
      <c r="M53" s="74">
        <v>10</v>
      </c>
      <c r="N53" s="74">
        <f t="shared" si="1"/>
        <v>1.0004130283266137</v>
      </c>
      <c r="O53" s="70">
        <v>51</v>
      </c>
      <c r="P53" s="75">
        <f t="shared" si="2"/>
        <v>93.075</v>
      </c>
      <c r="Q53" s="75">
        <f t="shared" si="3"/>
        <v>88.075</v>
      </c>
      <c r="R53" s="75">
        <f t="shared" si="4"/>
        <v>25.871666666666666</v>
      </c>
      <c r="S53" s="75">
        <f t="shared" si="8"/>
        <v>19.981833333333334</v>
      </c>
      <c r="T53" s="75">
        <v>10</v>
      </c>
      <c r="U53" s="23">
        <f t="shared" si="9"/>
        <v>39192.80653248797</v>
      </c>
      <c r="V53" s="67">
        <f t="shared" si="10"/>
        <v>39192.84531964075</v>
      </c>
    </row>
    <row r="54" spans="1:22" ht="12.75">
      <c r="A54" s="97">
        <v>51</v>
      </c>
      <c r="B54" s="73">
        <v>5</v>
      </c>
      <c r="C54" s="68" t="s">
        <v>74</v>
      </c>
      <c r="D54" s="68" t="s">
        <v>27</v>
      </c>
      <c r="E54" s="69">
        <v>57</v>
      </c>
      <c r="F54" s="98">
        <v>54.89166666666666</v>
      </c>
      <c r="G54" s="69" t="s">
        <v>23</v>
      </c>
      <c r="H54" s="70">
        <v>136</v>
      </c>
      <c r="I54" s="71">
        <v>47.375</v>
      </c>
      <c r="J54" s="72" t="s">
        <v>22</v>
      </c>
      <c r="K54" s="20">
        <f t="shared" si="7"/>
        <v>4.91162458167705</v>
      </c>
      <c r="L54" s="73">
        <f t="shared" si="0"/>
        <v>7.921975131737178</v>
      </c>
      <c r="M54" s="74">
        <v>10</v>
      </c>
      <c r="N54" s="74">
        <f t="shared" si="1"/>
        <v>0.49116245816770504</v>
      </c>
      <c r="O54" s="70">
        <v>70</v>
      </c>
      <c r="P54" s="75">
        <f t="shared" si="2"/>
        <v>127.75</v>
      </c>
      <c r="Q54" s="75">
        <f t="shared" si="3"/>
        <v>122.75</v>
      </c>
      <c r="R54" s="75">
        <f t="shared" si="4"/>
        <v>28.183333333333334</v>
      </c>
      <c r="S54" s="75">
        <f t="shared" si="8"/>
        <v>23.91166666666667</v>
      </c>
      <c r="T54" s="75">
        <v>10</v>
      </c>
      <c r="U54" s="23">
        <f t="shared" si="9"/>
        <v>39192.865784743175</v>
      </c>
      <c r="V54" s="67">
        <f t="shared" si="10"/>
        <v>39192.90890627095</v>
      </c>
    </row>
    <row r="55" spans="1:22" ht="25.5">
      <c r="A55" s="97">
        <v>65</v>
      </c>
      <c r="B55" s="73">
        <v>10</v>
      </c>
      <c r="C55" s="68" t="s">
        <v>132</v>
      </c>
      <c r="D55" s="68" t="s">
        <v>27</v>
      </c>
      <c r="E55" s="69">
        <v>57</v>
      </c>
      <c r="F55" s="98">
        <v>52.48333333333332</v>
      </c>
      <c r="G55" s="69" t="s">
        <v>23</v>
      </c>
      <c r="H55" s="70">
        <v>136</v>
      </c>
      <c r="I55" s="71">
        <v>55.416666666666714</v>
      </c>
      <c r="J55" s="72" t="s">
        <v>22</v>
      </c>
      <c r="K55" s="20">
        <f t="shared" si="7"/>
        <v>4.915782422416707</v>
      </c>
      <c r="L55" s="73">
        <f t="shared" si="0"/>
        <v>7.92868132647856</v>
      </c>
      <c r="M55" s="74">
        <v>10</v>
      </c>
      <c r="N55" s="74">
        <f t="shared" si="1"/>
        <v>0.4915782422416707</v>
      </c>
      <c r="O55" s="70">
        <v>247</v>
      </c>
      <c r="P55" s="75">
        <f t="shared" si="2"/>
        <v>450.775</v>
      </c>
      <c r="Q55" s="75">
        <f t="shared" si="3"/>
        <v>445.775</v>
      </c>
      <c r="R55" s="75">
        <f t="shared" si="4"/>
        <v>41.04383333333333</v>
      </c>
      <c r="S55" s="75">
        <f t="shared" si="8"/>
        <v>60.52116666666666</v>
      </c>
      <c r="T55" s="75">
        <v>10</v>
      </c>
      <c r="U55" s="23">
        <f t="shared" si="9"/>
        <v>39192.92938869771</v>
      </c>
      <c r="V55" s="67">
        <f t="shared" si="10"/>
        <v>39193.006864392155</v>
      </c>
    </row>
    <row r="56" spans="1:28" s="99" customFormat="1" ht="12.75">
      <c r="A56" s="99">
        <v>53</v>
      </c>
      <c r="B56" s="81">
        <v>20</v>
      </c>
      <c r="C56" s="76" t="s">
        <v>75</v>
      </c>
      <c r="D56" s="76" t="s">
        <v>27</v>
      </c>
      <c r="E56" s="77">
        <v>57</v>
      </c>
      <c r="F56" s="100">
        <v>47.66666666666666</v>
      </c>
      <c r="G56" s="77" t="s">
        <v>23</v>
      </c>
      <c r="H56" s="78">
        <v>137</v>
      </c>
      <c r="I56" s="79">
        <v>11.5000000000001</v>
      </c>
      <c r="J56" s="80" t="s">
        <v>22</v>
      </c>
      <c r="K56" s="20">
        <f t="shared" si="7"/>
        <v>9.834028118660946</v>
      </c>
      <c r="L56" s="81">
        <f t="shared" si="0"/>
        <v>15.86133567525959</v>
      </c>
      <c r="M56" s="82">
        <v>10</v>
      </c>
      <c r="N56" s="82">
        <f t="shared" si="1"/>
        <v>0.9834028118660946</v>
      </c>
      <c r="O56" s="78">
        <v>150</v>
      </c>
      <c r="P56" s="83">
        <f t="shared" si="2"/>
        <v>273.75</v>
      </c>
      <c r="Q56" s="83">
        <f t="shared" si="3"/>
        <v>268.75</v>
      </c>
      <c r="R56" s="83">
        <f t="shared" si="4"/>
        <v>33.56944444444444</v>
      </c>
      <c r="S56" s="83">
        <f t="shared" si="8"/>
        <v>40.458333333333336</v>
      </c>
      <c r="T56" s="83">
        <v>10</v>
      </c>
      <c r="U56" s="23">
        <f t="shared" si="9"/>
        <v>39193.047839509316</v>
      </c>
      <c r="V56" s="67">
        <f t="shared" si="10"/>
        <v>39193.10619213277</v>
      </c>
      <c r="W56" s="95"/>
      <c r="X56" s="95"/>
      <c r="Y56" s="95"/>
      <c r="Z56" s="95"/>
      <c r="AA56" s="95"/>
      <c r="AB56" s="95"/>
    </row>
    <row r="57" spans="1:28" ht="25.5">
      <c r="A57" s="14">
        <v>62</v>
      </c>
      <c r="B57" s="20">
        <v>20</v>
      </c>
      <c r="C57" s="9" t="s">
        <v>115</v>
      </c>
      <c r="D57" s="9" t="s">
        <v>27</v>
      </c>
      <c r="E57" s="4">
        <v>57</v>
      </c>
      <c r="F57" s="36">
        <v>56.583333333333506</v>
      </c>
      <c r="G57" s="4" t="s">
        <v>23</v>
      </c>
      <c r="H57" s="15">
        <v>137</v>
      </c>
      <c r="I57" s="19">
        <v>20.45</v>
      </c>
      <c r="J57" s="11" t="s">
        <v>22</v>
      </c>
      <c r="K57" s="20">
        <f t="shared" si="7"/>
        <v>10.117713435410835</v>
      </c>
      <c r="L57" s="20">
        <f aca="true" t="shared" si="11" ref="L57:L77">K57/0.62</f>
        <v>16.31889263775941</v>
      </c>
      <c r="M57" s="21">
        <v>10</v>
      </c>
      <c r="N57" s="21">
        <f aca="true" t="shared" si="12" ref="N57:N77">K57/M57</f>
        <v>1.0117713435410836</v>
      </c>
      <c r="O57" s="15">
        <v>211</v>
      </c>
      <c r="P57" s="22">
        <f aca="true" t="shared" si="13" ref="P57:P77">1.825*O57</f>
        <v>385.075</v>
      </c>
      <c r="Q57" s="22">
        <f aca="true" t="shared" si="14" ref="Q57:Q77">P57-5</f>
        <v>380.075</v>
      </c>
      <c r="R57" s="22">
        <f aca="true" t="shared" si="15" ref="R57:R77">IF(LEFT($D57,3)="ctd",IF($Q57&lt;200,($Q57/30+$Q57/30+20),(IF($Q57&gt;200,(200/30+($Q57-200)/45+$Q57/50+20),1.4))),0)</f>
        <v>38.26983333333333</v>
      </c>
      <c r="S57" s="22">
        <f aca="true" t="shared" si="16" ref="S57:S68">IF(RIGHT($D57,3)="bon",IF($Q57&lt;650,($Q57/30*1.7*2+10),(IF($Q57&gt;200,($Q57/30*1.7*2+15),1.4))),0)</f>
        <v>53.07516666666666</v>
      </c>
      <c r="T57" s="22">
        <v>10</v>
      </c>
      <c r="U57" s="23">
        <f t="shared" si="9"/>
        <v>39193.14834927209</v>
      </c>
      <c r="V57" s="67">
        <f t="shared" si="10"/>
        <v>39193.21872774431</v>
      </c>
      <c r="W57" s="14"/>
      <c r="X57" s="14"/>
      <c r="Y57" s="14"/>
      <c r="Z57" s="14"/>
      <c r="AA57" s="14"/>
      <c r="AB57" s="14"/>
    </row>
    <row r="58" spans="1:28" ht="12.75">
      <c r="A58" s="14">
        <v>61</v>
      </c>
      <c r="B58" s="20">
        <v>10</v>
      </c>
      <c r="C58" s="9" t="s">
        <v>78</v>
      </c>
      <c r="D58" s="9" t="s">
        <v>98</v>
      </c>
      <c r="E58" s="4">
        <v>58</v>
      </c>
      <c r="F58" s="36">
        <v>1.3666666666668004</v>
      </c>
      <c r="G58" s="4" t="s">
        <v>23</v>
      </c>
      <c r="H58" s="15">
        <v>137</v>
      </c>
      <c r="I58" s="19">
        <v>4.2583333333335</v>
      </c>
      <c r="J58" s="11" t="s">
        <v>22</v>
      </c>
      <c r="K58" s="20">
        <f t="shared" si="7"/>
        <v>9.83707902968997</v>
      </c>
      <c r="L58" s="20">
        <f t="shared" si="11"/>
        <v>15.866256499499952</v>
      </c>
      <c r="M58" s="21">
        <v>10</v>
      </c>
      <c r="N58" s="21">
        <f t="shared" si="12"/>
        <v>0.983707902968997</v>
      </c>
      <c r="O58" s="15">
        <v>210</v>
      </c>
      <c r="P58" s="22">
        <f t="shared" si="13"/>
        <v>383.25</v>
      </c>
      <c r="Q58" s="22">
        <f t="shared" si="14"/>
        <v>378.25</v>
      </c>
      <c r="R58" s="22">
        <f t="shared" si="15"/>
        <v>0</v>
      </c>
      <c r="S58" s="22">
        <f t="shared" si="16"/>
        <v>52.86833333333333</v>
      </c>
      <c r="T58" s="22">
        <v>10</v>
      </c>
      <c r="U58" s="23">
        <f t="shared" si="9"/>
        <v>39193.2597155736</v>
      </c>
      <c r="V58" s="67">
        <f t="shared" si="10"/>
        <v>39193.30337413841</v>
      </c>
      <c r="W58" s="14"/>
      <c r="X58" s="14"/>
      <c r="Y58" s="14"/>
      <c r="Z58" s="14"/>
      <c r="AA58" s="14"/>
      <c r="AB58" s="14"/>
    </row>
    <row r="59" spans="1:28" ht="12.75">
      <c r="A59" s="14">
        <v>60</v>
      </c>
      <c r="B59" s="20">
        <v>5</v>
      </c>
      <c r="C59" s="9" t="s">
        <v>77</v>
      </c>
      <c r="D59" s="9" t="s">
        <v>98</v>
      </c>
      <c r="E59" s="4">
        <v>58</v>
      </c>
      <c r="F59" s="36">
        <v>3.7583333333334004</v>
      </c>
      <c r="G59" s="4" t="s">
        <v>23</v>
      </c>
      <c r="H59" s="15">
        <v>136</v>
      </c>
      <c r="I59" s="19">
        <v>56.162500000000236</v>
      </c>
      <c r="J59" s="11" t="s">
        <v>22</v>
      </c>
      <c r="K59" s="20">
        <f t="shared" si="7"/>
        <v>4.917285023243624</v>
      </c>
      <c r="L59" s="20">
        <f t="shared" si="11"/>
        <v>7.9311048761993925</v>
      </c>
      <c r="M59" s="21">
        <v>10</v>
      </c>
      <c r="N59" s="21">
        <f t="shared" si="12"/>
        <v>0.4917285023243624</v>
      </c>
      <c r="O59" s="15">
        <v>190</v>
      </c>
      <c r="P59" s="22">
        <f t="shared" si="13"/>
        <v>346.75</v>
      </c>
      <c r="Q59" s="22">
        <f t="shared" si="14"/>
        <v>341.75</v>
      </c>
      <c r="R59" s="22">
        <f t="shared" si="15"/>
        <v>0</v>
      </c>
      <c r="S59" s="22">
        <f t="shared" si="16"/>
        <v>48.73166666666667</v>
      </c>
      <c r="T59" s="22">
        <v>10</v>
      </c>
      <c r="U59" s="23">
        <f t="shared" si="9"/>
        <v>39193.32386282601</v>
      </c>
      <c r="V59" s="67">
        <f t="shared" si="10"/>
        <v>39193.36464870564</v>
      </c>
      <c r="W59" s="14"/>
      <c r="X59" s="14"/>
      <c r="Y59" s="14"/>
      <c r="Z59" s="14"/>
      <c r="AA59" s="14"/>
      <c r="AB59" s="14"/>
    </row>
    <row r="60" spans="1:28" ht="12.75">
      <c r="A60" s="14">
        <v>58</v>
      </c>
      <c r="B60" s="20">
        <v>0</v>
      </c>
      <c r="C60" s="9" t="s">
        <v>114</v>
      </c>
      <c r="D60" s="9" t="s">
        <v>98</v>
      </c>
      <c r="E60" s="4">
        <v>58</v>
      </c>
      <c r="F60" s="36">
        <v>8.35</v>
      </c>
      <c r="G60" s="4" t="s">
        <v>23</v>
      </c>
      <c r="H60" s="15">
        <v>136</v>
      </c>
      <c r="I60" s="19">
        <v>44.03</v>
      </c>
      <c r="J60" s="11" t="s">
        <v>22</v>
      </c>
      <c r="K60" s="20">
        <f t="shared" si="7"/>
        <v>7.8957925677328475</v>
      </c>
      <c r="L60" s="20">
        <f t="shared" si="11"/>
        <v>12.735149302794916</v>
      </c>
      <c r="M60" s="21">
        <v>10</v>
      </c>
      <c r="N60" s="21">
        <f t="shared" si="12"/>
        <v>0.7895792567732848</v>
      </c>
      <c r="O60" s="15">
        <v>50</v>
      </c>
      <c r="P60" s="22">
        <f t="shared" si="13"/>
        <v>91.25</v>
      </c>
      <c r="Q60" s="22">
        <f t="shared" si="14"/>
        <v>86.25</v>
      </c>
      <c r="R60" s="22">
        <f t="shared" si="15"/>
        <v>0</v>
      </c>
      <c r="S60" s="22">
        <f t="shared" si="16"/>
        <v>19.775</v>
      </c>
      <c r="T60" s="22">
        <v>10</v>
      </c>
      <c r="U60" s="23">
        <f aca="true" t="shared" si="17" ref="U60:U71">V59+N60/24</f>
        <v>39193.39754784134</v>
      </c>
      <c r="V60" s="67">
        <f aca="true" t="shared" si="18" ref="V60:V71">U60+(R60+S60+T60)/(24*60)</f>
        <v>39193.41822492467</v>
      </c>
      <c r="W60" s="14"/>
      <c r="X60" s="14"/>
      <c r="Y60" s="14"/>
      <c r="Z60" s="14"/>
      <c r="AA60" s="14"/>
      <c r="AB60" s="14"/>
    </row>
    <row r="61" spans="1:28" ht="12.75">
      <c r="A61" s="14">
        <v>59</v>
      </c>
      <c r="B61" s="20">
        <v>0</v>
      </c>
      <c r="C61" s="9" t="s">
        <v>76</v>
      </c>
      <c r="D61" s="9" t="s">
        <v>98</v>
      </c>
      <c r="E61" s="4">
        <v>58</v>
      </c>
      <c r="F61" s="36">
        <v>6.15</v>
      </c>
      <c r="G61" s="4" t="s">
        <v>23</v>
      </c>
      <c r="H61" s="15">
        <v>136</v>
      </c>
      <c r="I61" s="19">
        <v>48.066666666667</v>
      </c>
      <c r="J61" s="11" t="s">
        <v>22</v>
      </c>
      <c r="K61" s="20">
        <f t="shared" si="7"/>
        <v>3.0734823528190733</v>
      </c>
      <c r="L61" s="20">
        <f t="shared" si="11"/>
        <v>4.957229601321086</v>
      </c>
      <c r="M61" s="21">
        <v>10</v>
      </c>
      <c r="N61" s="21">
        <f t="shared" si="12"/>
        <v>0.30734823528190736</v>
      </c>
      <c r="O61" s="15">
        <v>85</v>
      </c>
      <c r="P61" s="22">
        <f t="shared" si="13"/>
        <v>155.125</v>
      </c>
      <c r="Q61" s="22">
        <f t="shared" si="14"/>
        <v>150.125</v>
      </c>
      <c r="R61" s="22">
        <f t="shared" si="15"/>
        <v>0</v>
      </c>
      <c r="S61" s="22">
        <f t="shared" si="16"/>
        <v>27.014166666666664</v>
      </c>
      <c r="T61" s="22">
        <v>10</v>
      </c>
      <c r="U61" s="23">
        <f t="shared" si="17"/>
        <v>39193.43103110114</v>
      </c>
      <c r="V61" s="67">
        <f t="shared" si="18"/>
        <v>39193.45673538355</v>
      </c>
      <c r="W61" s="14"/>
      <c r="X61" s="14"/>
      <c r="Y61" s="14"/>
      <c r="Z61" s="14"/>
      <c r="AA61" s="14"/>
      <c r="AB61" s="14"/>
    </row>
    <row r="62" spans="1:28" ht="12.75">
      <c r="A62" s="14">
        <v>57</v>
      </c>
      <c r="B62" s="20">
        <v>7.5</v>
      </c>
      <c r="C62" s="9" t="s">
        <v>109</v>
      </c>
      <c r="D62" s="9" t="s">
        <v>27</v>
      </c>
      <c r="E62" s="4">
        <v>58</v>
      </c>
      <c r="F62" s="36">
        <v>10.3</v>
      </c>
      <c r="G62" s="4" t="s">
        <v>23</v>
      </c>
      <c r="H62" s="15">
        <v>136</v>
      </c>
      <c r="I62" s="19">
        <v>32.5</v>
      </c>
      <c r="J62" s="11" t="s">
        <v>22</v>
      </c>
      <c r="K62" s="20">
        <f t="shared" si="7"/>
        <v>9.215928956766843</v>
      </c>
      <c r="L62" s="20">
        <f t="shared" si="11"/>
        <v>14.864401543172328</v>
      </c>
      <c r="M62" s="21">
        <v>10</v>
      </c>
      <c r="N62" s="21">
        <f t="shared" si="12"/>
        <v>0.9215928956766843</v>
      </c>
      <c r="O62" s="15">
        <v>50</v>
      </c>
      <c r="P62" s="22">
        <f t="shared" si="13"/>
        <v>91.25</v>
      </c>
      <c r="Q62" s="22">
        <f t="shared" si="14"/>
        <v>86.25</v>
      </c>
      <c r="R62" s="22">
        <f t="shared" si="15"/>
        <v>25.75</v>
      </c>
      <c r="S62" s="22">
        <f t="shared" si="16"/>
        <v>19.775</v>
      </c>
      <c r="T62" s="22">
        <v>10</v>
      </c>
      <c r="U62" s="23">
        <f t="shared" si="17"/>
        <v>39193.49513508754</v>
      </c>
      <c r="V62" s="67">
        <f t="shared" si="18"/>
        <v>39193.53369411532</v>
      </c>
      <c r="W62" s="14"/>
      <c r="X62" s="14"/>
      <c r="Y62" s="14"/>
      <c r="Z62" s="14"/>
      <c r="AA62" s="14"/>
      <c r="AB62" s="14"/>
    </row>
    <row r="63" spans="1:28" ht="12.75">
      <c r="A63" s="14">
        <v>56</v>
      </c>
      <c r="B63" s="20">
        <v>5</v>
      </c>
      <c r="C63" s="9" t="s">
        <v>108</v>
      </c>
      <c r="D63" s="9" t="s">
        <v>27</v>
      </c>
      <c r="E63" s="4">
        <v>58</v>
      </c>
      <c r="F63" s="36">
        <v>9</v>
      </c>
      <c r="G63" s="4" t="s">
        <v>23</v>
      </c>
      <c r="H63" s="15">
        <v>136</v>
      </c>
      <c r="I63" s="19">
        <v>34.5</v>
      </c>
      <c r="J63" s="11" t="s">
        <v>22</v>
      </c>
      <c r="K63" s="20">
        <f t="shared" si="7"/>
        <v>1.6842698464063701</v>
      </c>
      <c r="L63" s="20">
        <f t="shared" si="11"/>
        <v>2.716564268397371</v>
      </c>
      <c r="M63" s="21">
        <v>10</v>
      </c>
      <c r="N63" s="21">
        <f t="shared" si="12"/>
        <v>0.16842698464063702</v>
      </c>
      <c r="O63" s="15">
        <v>175</v>
      </c>
      <c r="P63" s="22">
        <f t="shared" si="13"/>
        <v>319.375</v>
      </c>
      <c r="Q63" s="22">
        <f t="shared" si="14"/>
        <v>314.375</v>
      </c>
      <c r="R63" s="22">
        <f t="shared" si="15"/>
        <v>35.49583333333334</v>
      </c>
      <c r="S63" s="22">
        <f t="shared" si="16"/>
        <v>45.62916666666666</v>
      </c>
      <c r="T63" s="22">
        <v>10</v>
      </c>
      <c r="U63" s="23">
        <f t="shared" si="17"/>
        <v>39193.540711906346</v>
      </c>
      <c r="V63" s="67">
        <f t="shared" si="18"/>
        <v>39193.60399315634</v>
      </c>
      <c r="W63" s="14"/>
      <c r="X63" s="14"/>
      <c r="Y63" s="14"/>
      <c r="Z63" s="14"/>
      <c r="AA63" s="14"/>
      <c r="AB63" s="14"/>
    </row>
    <row r="64" spans="1:28" ht="39">
      <c r="A64" s="14">
        <v>54</v>
      </c>
      <c r="B64" s="20">
        <v>0</v>
      </c>
      <c r="C64" s="9" t="s">
        <v>111</v>
      </c>
      <c r="D64" s="9" t="s">
        <v>27</v>
      </c>
      <c r="E64" s="4">
        <v>58</v>
      </c>
      <c r="F64" s="36">
        <v>6.7</v>
      </c>
      <c r="G64" s="4" t="s">
        <v>23</v>
      </c>
      <c r="H64" s="15">
        <v>136</v>
      </c>
      <c r="I64" s="19">
        <v>31.9</v>
      </c>
      <c r="J64" s="11" t="s">
        <v>22</v>
      </c>
      <c r="K64" s="20">
        <f t="shared" si="7"/>
        <v>2.6885156920688438</v>
      </c>
      <c r="L64" s="20">
        <f t="shared" si="11"/>
        <v>4.336315632369103</v>
      </c>
      <c r="M64" s="21">
        <v>10</v>
      </c>
      <c r="N64" s="21">
        <f t="shared" si="12"/>
        <v>0.26885156920688436</v>
      </c>
      <c r="O64" s="15">
        <v>150</v>
      </c>
      <c r="P64" s="22">
        <f t="shared" si="13"/>
        <v>273.75</v>
      </c>
      <c r="Q64" s="22">
        <f t="shared" si="14"/>
        <v>268.75</v>
      </c>
      <c r="R64" s="22">
        <f t="shared" si="15"/>
        <v>33.56944444444444</v>
      </c>
      <c r="S64" s="22">
        <f t="shared" si="16"/>
        <v>40.458333333333336</v>
      </c>
      <c r="T64" s="22">
        <v>10</v>
      </c>
      <c r="U64" s="23">
        <f t="shared" si="17"/>
        <v>39193.61519530506</v>
      </c>
      <c r="V64" s="67">
        <f t="shared" si="18"/>
        <v>39193.67354792851</v>
      </c>
      <c r="W64" s="14"/>
      <c r="X64" s="14"/>
      <c r="Y64" s="14"/>
      <c r="Z64" s="14"/>
      <c r="AA64" s="14"/>
      <c r="AB64" s="14"/>
    </row>
    <row r="65" spans="1:28" ht="12.75">
      <c r="A65" s="14">
        <v>66</v>
      </c>
      <c r="B65" s="20">
        <v>1</v>
      </c>
      <c r="C65" s="9" t="s">
        <v>112</v>
      </c>
      <c r="D65" s="9" t="s">
        <v>27</v>
      </c>
      <c r="E65" s="4">
        <v>57</v>
      </c>
      <c r="F65" s="36">
        <v>51.5</v>
      </c>
      <c r="G65" s="4" t="s">
        <v>23</v>
      </c>
      <c r="H65" s="15">
        <v>136</v>
      </c>
      <c r="I65" s="19">
        <v>50</v>
      </c>
      <c r="J65" s="11" t="s">
        <v>22</v>
      </c>
      <c r="K65" s="20">
        <f t="shared" si="7"/>
        <v>17.98535139886254</v>
      </c>
      <c r="L65" s="20">
        <f t="shared" si="11"/>
        <v>29.00863128848797</v>
      </c>
      <c r="M65" s="21">
        <v>10</v>
      </c>
      <c r="N65" s="21">
        <f t="shared" si="12"/>
        <v>1.7985351398862541</v>
      </c>
      <c r="O65" s="15">
        <v>100</v>
      </c>
      <c r="P65" s="22">
        <f t="shared" si="13"/>
        <v>182.5</v>
      </c>
      <c r="Q65" s="22">
        <f t="shared" si="14"/>
        <v>177.5</v>
      </c>
      <c r="R65" s="22">
        <f t="shared" si="15"/>
        <v>31.833333333333336</v>
      </c>
      <c r="S65" s="22">
        <f t="shared" si="16"/>
        <v>30.116666666666667</v>
      </c>
      <c r="T65" s="22">
        <v>10</v>
      </c>
      <c r="U65" s="23">
        <f t="shared" si="17"/>
        <v>39193.74848689268</v>
      </c>
      <c r="V65" s="67">
        <f t="shared" si="18"/>
        <v>39193.79845217046</v>
      </c>
      <c r="W65" s="14"/>
      <c r="X65" s="14"/>
      <c r="Y65" s="14"/>
      <c r="Z65" s="14"/>
      <c r="AA65" s="14"/>
      <c r="AB65" s="14"/>
    </row>
    <row r="66" spans="1:28" ht="25.5">
      <c r="A66" s="97">
        <v>65</v>
      </c>
      <c r="B66" s="73">
        <v>10</v>
      </c>
      <c r="C66" s="68" t="s">
        <v>132</v>
      </c>
      <c r="D66" s="68" t="s">
        <v>27</v>
      </c>
      <c r="E66" s="69">
        <v>57</v>
      </c>
      <c r="F66" s="98">
        <v>52.48333333333332</v>
      </c>
      <c r="G66" s="69" t="s">
        <v>23</v>
      </c>
      <c r="H66" s="70">
        <v>136</v>
      </c>
      <c r="I66" s="71">
        <v>55.416666666666714</v>
      </c>
      <c r="J66" s="72" t="s">
        <v>22</v>
      </c>
      <c r="K66" s="20">
        <f t="shared" si="7"/>
        <v>3.054276153901114</v>
      </c>
      <c r="L66" s="73">
        <f t="shared" si="11"/>
        <v>4.926251861130829</v>
      </c>
      <c r="M66" s="74">
        <v>10</v>
      </c>
      <c r="N66" s="74">
        <f t="shared" si="12"/>
        <v>0.3054276153901114</v>
      </c>
      <c r="O66" s="70">
        <v>247</v>
      </c>
      <c r="P66" s="75">
        <f t="shared" si="13"/>
        <v>450.775</v>
      </c>
      <c r="Q66" s="75">
        <f t="shared" si="14"/>
        <v>445.775</v>
      </c>
      <c r="R66" s="75">
        <f t="shared" si="15"/>
        <v>41.04383333333333</v>
      </c>
      <c r="S66" s="75">
        <f t="shared" si="16"/>
        <v>60.52116666666666</v>
      </c>
      <c r="T66" s="75">
        <v>10</v>
      </c>
      <c r="U66" s="23">
        <f t="shared" si="17"/>
        <v>39193.8111783211</v>
      </c>
      <c r="V66" s="67">
        <f t="shared" si="18"/>
        <v>39193.88865401554</v>
      </c>
      <c r="W66" s="14"/>
      <c r="X66" s="14"/>
      <c r="Y66" s="14"/>
      <c r="Z66" s="14"/>
      <c r="AA66" s="14"/>
      <c r="AB66" s="14"/>
    </row>
    <row r="67" spans="1:28" ht="12.75">
      <c r="A67" s="14">
        <v>64</v>
      </c>
      <c r="B67" s="20">
        <v>3</v>
      </c>
      <c r="C67" s="9" t="s">
        <v>113</v>
      </c>
      <c r="D67" s="9" t="s">
        <v>27</v>
      </c>
      <c r="E67" s="4">
        <v>57</v>
      </c>
      <c r="F67" s="36">
        <v>53.850000000000044</v>
      </c>
      <c r="G67" s="4" t="s">
        <v>23</v>
      </c>
      <c r="H67" s="15">
        <v>137</v>
      </c>
      <c r="I67" s="19">
        <v>3.7611111111111</v>
      </c>
      <c r="J67" s="11" t="s">
        <v>22</v>
      </c>
      <c r="K67" s="20">
        <f t="shared" si="7"/>
        <v>4.651694322189525</v>
      </c>
      <c r="L67" s="20">
        <f t="shared" si="11"/>
        <v>7.50273277772504</v>
      </c>
      <c r="M67" s="21">
        <v>10</v>
      </c>
      <c r="N67" s="21">
        <f t="shared" si="12"/>
        <v>0.46516943221895246</v>
      </c>
      <c r="O67" s="15">
        <v>205</v>
      </c>
      <c r="P67" s="22">
        <f t="shared" si="13"/>
        <v>374.125</v>
      </c>
      <c r="Q67" s="22">
        <f t="shared" si="14"/>
        <v>369.125</v>
      </c>
      <c r="R67" s="22">
        <f t="shared" si="15"/>
        <v>37.807500000000005</v>
      </c>
      <c r="S67" s="22">
        <f t="shared" si="16"/>
        <v>51.83416666666667</v>
      </c>
      <c r="T67" s="22">
        <v>10</v>
      </c>
      <c r="U67" s="23">
        <f t="shared" si="17"/>
        <v>39193.90803607522</v>
      </c>
      <c r="V67" s="67">
        <f t="shared" si="18"/>
        <v>39193.97723167707</v>
      </c>
      <c r="W67" s="14"/>
      <c r="X67" s="14"/>
      <c r="Y67" s="14"/>
      <c r="Z67" s="14"/>
      <c r="AA67" s="14"/>
      <c r="AB67" s="14"/>
    </row>
    <row r="68" spans="1:28" ht="12.75">
      <c r="A68" s="14">
        <v>63</v>
      </c>
      <c r="B68" s="20">
        <v>3</v>
      </c>
      <c r="C68" s="9" t="s">
        <v>116</v>
      </c>
      <c r="D68" s="9" t="s">
        <v>27</v>
      </c>
      <c r="E68" s="4">
        <v>57</v>
      </c>
      <c r="F68" s="36">
        <v>55.216666666666775</v>
      </c>
      <c r="G68" s="4" t="s">
        <v>23</v>
      </c>
      <c r="H68" s="15">
        <v>137</v>
      </c>
      <c r="I68" s="19">
        <v>12.1055555555556</v>
      </c>
      <c r="J68" s="11" t="s">
        <v>22</v>
      </c>
      <c r="K68" s="20">
        <f t="shared" si="7"/>
        <v>4.6490088715035975</v>
      </c>
      <c r="L68" s="20">
        <f t="shared" si="11"/>
        <v>7.498401405650964</v>
      </c>
      <c r="M68" s="21">
        <v>10</v>
      </c>
      <c r="N68" s="21">
        <f t="shared" si="12"/>
        <v>0.46490088715035977</v>
      </c>
      <c r="O68" s="15">
        <v>205</v>
      </c>
      <c r="P68" s="22">
        <f t="shared" si="13"/>
        <v>374.125</v>
      </c>
      <c r="Q68" s="22">
        <f t="shared" si="14"/>
        <v>369.125</v>
      </c>
      <c r="R68" s="22">
        <f t="shared" si="15"/>
        <v>37.807500000000005</v>
      </c>
      <c r="S68" s="22">
        <f t="shared" si="16"/>
        <v>51.83416666666667</v>
      </c>
      <c r="T68" s="22">
        <v>10</v>
      </c>
      <c r="U68" s="23">
        <f t="shared" si="17"/>
        <v>39193.99660254737</v>
      </c>
      <c r="V68" s="67">
        <f t="shared" si="18"/>
        <v>39194.06579814922</v>
      </c>
      <c r="W68" s="14"/>
      <c r="X68" s="14"/>
      <c r="Y68" s="14"/>
      <c r="Z68" s="14"/>
      <c r="AA68" s="14"/>
      <c r="AB68" s="14"/>
    </row>
    <row r="69" spans="1:28" ht="15" customHeight="1">
      <c r="A69" s="14">
        <v>113</v>
      </c>
      <c r="B69" s="101">
        <v>30</v>
      </c>
      <c r="C69" s="9" t="s">
        <v>192</v>
      </c>
      <c r="D69" s="9"/>
      <c r="E69" s="4">
        <v>58</v>
      </c>
      <c r="F69" s="36">
        <v>0.75</v>
      </c>
      <c r="G69" s="4" t="s">
        <v>23</v>
      </c>
      <c r="H69" s="4">
        <v>137</v>
      </c>
      <c r="I69" s="19">
        <v>45.7</v>
      </c>
      <c r="J69" s="11" t="s">
        <v>22</v>
      </c>
      <c r="K69" s="20">
        <f t="shared" si="7"/>
        <v>18.66834979403649</v>
      </c>
      <c r="L69" s="20">
        <f t="shared" si="11"/>
        <v>30.110241603284663</v>
      </c>
      <c r="M69" s="21">
        <v>10</v>
      </c>
      <c r="N69" s="21">
        <f t="shared" si="12"/>
        <v>1.8668349794036492</v>
      </c>
      <c r="O69" s="15">
        <v>96</v>
      </c>
      <c r="P69" s="22">
        <f t="shared" si="13"/>
        <v>175.2</v>
      </c>
      <c r="Q69" s="22">
        <f t="shared" si="14"/>
        <v>170.2</v>
      </c>
      <c r="R69" s="22">
        <f t="shared" si="15"/>
        <v>0</v>
      </c>
      <c r="S69" s="22">
        <f>IF(RIGHT($D69,3)="bon",IF($Q69&lt;800,($Q69/30*1.7*2),(IF($Q69&gt;200,($Q69/30*1.7*2+15),1.4))),0)</f>
        <v>0</v>
      </c>
      <c r="T69" s="22">
        <v>0</v>
      </c>
      <c r="U69" s="23">
        <f t="shared" si="17"/>
        <v>39194.14358294003</v>
      </c>
      <c r="V69" s="67">
        <f t="shared" si="18"/>
        <v>39194.14358294003</v>
      </c>
      <c r="W69" s="14">
        <f>E69+F69/60</f>
        <v>58.0125</v>
      </c>
      <c r="X69" s="14">
        <f>H69+I69/60</f>
        <v>137.76166666666666</v>
      </c>
      <c r="Y69" s="14">
        <f>360-X69</f>
        <v>222.23833333333334</v>
      </c>
      <c r="Z69" s="14"/>
      <c r="AA69" s="14"/>
      <c r="AB69" s="14"/>
    </row>
    <row r="70" spans="1:28" ht="12.75">
      <c r="A70" s="14">
        <v>71</v>
      </c>
      <c r="B70" s="20">
        <v>20</v>
      </c>
      <c r="C70" s="9" t="s">
        <v>82</v>
      </c>
      <c r="D70" s="9" t="s">
        <v>98</v>
      </c>
      <c r="E70" s="4">
        <v>58</v>
      </c>
      <c r="F70" s="36">
        <v>5.5</v>
      </c>
      <c r="G70" s="4" t="s">
        <v>23</v>
      </c>
      <c r="H70" s="15">
        <v>137</v>
      </c>
      <c r="I70" s="19">
        <v>29.4</v>
      </c>
      <c r="J70" s="11" t="s">
        <v>22</v>
      </c>
      <c r="K70" s="20">
        <f t="shared" si="7"/>
        <v>9.856568032441265</v>
      </c>
      <c r="L70" s="20">
        <f t="shared" si="11"/>
        <v>15.897690374905267</v>
      </c>
      <c r="M70" s="21">
        <v>10</v>
      </c>
      <c r="N70" s="21">
        <f t="shared" si="12"/>
        <v>0.9856568032441265</v>
      </c>
      <c r="O70" s="15">
        <v>70</v>
      </c>
      <c r="P70" s="22">
        <f t="shared" si="13"/>
        <v>127.75</v>
      </c>
      <c r="Q70" s="22">
        <f t="shared" si="14"/>
        <v>122.75</v>
      </c>
      <c r="R70" s="22">
        <f t="shared" si="15"/>
        <v>0</v>
      </c>
      <c r="S70" s="22">
        <f aca="true" t="shared" si="19" ref="S70:S77">IF(RIGHT($D70,3)="bon",IF($Q70&lt;650,($Q70/30*1.7*2+10),(IF($Q70&gt;200,($Q70/30*1.7*2+15),1.4))),0)</f>
        <v>23.91166666666667</v>
      </c>
      <c r="T70" s="22">
        <v>10</v>
      </c>
      <c r="U70" s="23">
        <f t="shared" si="17"/>
        <v>39194.1846519735</v>
      </c>
      <c r="V70" s="67">
        <f t="shared" si="18"/>
        <v>39194.20820174202</v>
      </c>
      <c r="W70" s="14"/>
      <c r="X70" s="14"/>
      <c r="Y70" s="14"/>
      <c r="Z70" s="14"/>
      <c r="AA70" s="14"/>
      <c r="AB70" s="14"/>
    </row>
    <row r="71" spans="1:28" ht="12.75">
      <c r="A71" s="14">
        <v>70</v>
      </c>
      <c r="B71" s="20">
        <v>10</v>
      </c>
      <c r="C71" s="9" t="s">
        <v>81</v>
      </c>
      <c r="D71" s="9" t="s">
        <v>98</v>
      </c>
      <c r="E71" s="4">
        <v>58</v>
      </c>
      <c r="F71" s="36">
        <v>10.25</v>
      </c>
      <c r="G71" s="4" t="s">
        <v>23</v>
      </c>
      <c r="H71" s="15">
        <v>137</v>
      </c>
      <c r="I71" s="19">
        <v>13.1</v>
      </c>
      <c r="J71" s="11" t="s">
        <v>22</v>
      </c>
      <c r="K71" s="20">
        <f t="shared" si="7"/>
        <v>9.839825207234913</v>
      </c>
      <c r="L71" s="20">
        <f t="shared" si="11"/>
        <v>15.870685818120828</v>
      </c>
      <c r="M71" s="21">
        <v>10</v>
      </c>
      <c r="N71" s="21">
        <f t="shared" si="12"/>
        <v>0.9839825207234913</v>
      </c>
      <c r="O71" s="15">
        <v>65</v>
      </c>
      <c r="P71" s="22">
        <f t="shared" si="13"/>
        <v>118.625</v>
      </c>
      <c r="Q71" s="22">
        <f t="shared" si="14"/>
        <v>113.625</v>
      </c>
      <c r="R71" s="22">
        <f t="shared" si="15"/>
        <v>0</v>
      </c>
      <c r="S71" s="22">
        <f t="shared" si="19"/>
        <v>22.877499999999998</v>
      </c>
      <c r="T71" s="22">
        <v>10</v>
      </c>
      <c r="U71" s="23">
        <f t="shared" si="17"/>
        <v>39194.249201013714</v>
      </c>
      <c r="V71" s="67">
        <f t="shared" si="18"/>
        <v>39194.272032610934</v>
      </c>
      <c r="W71" s="14"/>
      <c r="X71" s="14"/>
      <c r="Y71" s="14"/>
      <c r="Z71" s="14"/>
      <c r="AA71" s="14"/>
      <c r="AB71" s="14"/>
    </row>
    <row r="72" spans="1:28" ht="12.75">
      <c r="A72" s="14">
        <v>69</v>
      </c>
      <c r="B72" s="20">
        <v>5</v>
      </c>
      <c r="C72" s="9" t="s">
        <v>80</v>
      </c>
      <c r="D72" s="9" t="s">
        <v>98</v>
      </c>
      <c r="E72" s="4">
        <v>58</v>
      </c>
      <c r="F72" s="36">
        <v>12.625</v>
      </c>
      <c r="G72" s="4" t="s">
        <v>23</v>
      </c>
      <c r="H72" s="15">
        <v>137</v>
      </c>
      <c r="I72" s="19">
        <v>4.95</v>
      </c>
      <c r="J72" s="11" t="s">
        <v>22</v>
      </c>
      <c r="K72" s="20">
        <f t="shared" si="7"/>
        <v>4.918636053773867</v>
      </c>
      <c r="L72" s="20">
        <f t="shared" si="11"/>
        <v>7.9332839576997864</v>
      </c>
      <c r="M72" s="21">
        <v>10</v>
      </c>
      <c r="N72" s="21">
        <f t="shared" si="12"/>
        <v>0.4918636053773867</v>
      </c>
      <c r="O72" s="15">
        <v>213</v>
      </c>
      <c r="P72" s="22">
        <f t="shared" si="13"/>
        <v>388.72499999999997</v>
      </c>
      <c r="Q72" s="22">
        <f t="shared" si="14"/>
        <v>383.72499999999997</v>
      </c>
      <c r="R72" s="22">
        <f t="shared" si="15"/>
        <v>0</v>
      </c>
      <c r="S72" s="22">
        <f t="shared" si="19"/>
        <v>53.488833333333325</v>
      </c>
      <c r="T72" s="22">
        <v>10</v>
      </c>
      <c r="U72" s="23">
        <f t="shared" si="9"/>
        <v>39194.29252692783</v>
      </c>
      <c r="V72" s="67">
        <f t="shared" si="10"/>
        <v>39194.33661639542</v>
      </c>
      <c r="W72" s="14"/>
      <c r="X72" s="14"/>
      <c r="Y72" s="14"/>
      <c r="Z72" s="14"/>
      <c r="AA72" s="14"/>
      <c r="AB72" s="14"/>
    </row>
    <row r="73" spans="1:28" ht="12.75">
      <c r="A73" s="14">
        <v>68</v>
      </c>
      <c r="B73" s="20">
        <v>0</v>
      </c>
      <c r="C73" s="9" t="s">
        <v>79</v>
      </c>
      <c r="D73" s="9" t="s">
        <v>98</v>
      </c>
      <c r="E73" s="4">
        <v>58</v>
      </c>
      <c r="F73" s="36">
        <v>15</v>
      </c>
      <c r="G73" s="4" t="s">
        <v>23</v>
      </c>
      <c r="H73" s="15">
        <v>136</v>
      </c>
      <c r="I73" s="19">
        <v>56.8</v>
      </c>
      <c r="J73" s="11" t="s">
        <v>22</v>
      </c>
      <c r="K73" s="20">
        <f t="shared" si="7"/>
        <v>4.914448222492553</v>
      </c>
      <c r="L73" s="20">
        <f t="shared" si="11"/>
        <v>7.926529391117022</v>
      </c>
      <c r="M73" s="21">
        <v>10</v>
      </c>
      <c r="N73" s="21">
        <f t="shared" si="12"/>
        <v>0.49144482224925534</v>
      </c>
      <c r="O73" s="15">
        <v>212</v>
      </c>
      <c r="P73" s="22">
        <f t="shared" si="13"/>
        <v>386.9</v>
      </c>
      <c r="Q73" s="22">
        <f t="shared" si="14"/>
        <v>381.9</v>
      </c>
      <c r="R73" s="22">
        <f t="shared" si="15"/>
        <v>0</v>
      </c>
      <c r="S73" s="22">
        <f t="shared" si="19"/>
        <v>53.282</v>
      </c>
      <c r="T73" s="22">
        <v>10</v>
      </c>
      <c r="U73" s="23">
        <f t="shared" si="9"/>
        <v>39194.35709326301</v>
      </c>
      <c r="V73" s="67">
        <f t="shared" si="10"/>
        <v>39194.401039096345</v>
      </c>
      <c r="W73" s="14"/>
      <c r="X73" s="14"/>
      <c r="Y73" s="14"/>
      <c r="Z73" s="14"/>
      <c r="AA73" s="14"/>
      <c r="AB73" s="14"/>
    </row>
    <row r="74" spans="1:28" ht="12.75">
      <c r="A74" s="14">
        <v>61</v>
      </c>
      <c r="B74" s="20">
        <v>10</v>
      </c>
      <c r="C74" s="9" t="s">
        <v>78</v>
      </c>
      <c r="D74" s="9" t="s">
        <v>98</v>
      </c>
      <c r="E74" s="4">
        <v>58</v>
      </c>
      <c r="F74" s="36">
        <v>1.3666666666668004</v>
      </c>
      <c r="G74" s="4" t="s">
        <v>23</v>
      </c>
      <c r="H74" s="15">
        <v>137</v>
      </c>
      <c r="I74" s="19">
        <v>4.2583333333335</v>
      </c>
      <c r="J74" s="11" t="s">
        <v>22</v>
      </c>
      <c r="K74" s="20">
        <f t="shared" si="7"/>
        <v>14.20047248594455</v>
      </c>
      <c r="L74" s="20">
        <f t="shared" si="11"/>
        <v>22.903987880555725</v>
      </c>
      <c r="M74" s="21">
        <v>10</v>
      </c>
      <c r="N74" s="21">
        <f t="shared" si="12"/>
        <v>1.420047248594455</v>
      </c>
      <c r="O74" s="15">
        <v>210</v>
      </c>
      <c r="P74" s="22">
        <f t="shared" si="13"/>
        <v>383.25</v>
      </c>
      <c r="Q74" s="22">
        <f t="shared" si="14"/>
        <v>378.25</v>
      </c>
      <c r="R74" s="22">
        <f t="shared" si="15"/>
        <v>0</v>
      </c>
      <c r="S74" s="22">
        <f t="shared" si="19"/>
        <v>52.86833333333333</v>
      </c>
      <c r="T74" s="22">
        <v>10</v>
      </c>
      <c r="U74" s="23">
        <f t="shared" si="9"/>
        <v>39194.4602077317</v>
      </c>
      <c r="V74" s="67">
        <f t="shared" si="10"/>
        <v>39194.503866296516</v>
      </c>
      <c r="W74" s="14"/>
      <c r="X74" s="14"/>
      <c r="Y74" s="14"/>
      <c r="Z74" s="14"/>
      <c r="AA74" s="14"/>
      <c r="AB74" s="14"/>
    </row>
    <row r="75" spans="1:28" ht="12.75">
      <c r="A75" s="14">
        <v>60</v>
      </c>
      <c r="B75" s="20">
        <v>5</v>
      </c>
      <c r="C75" s="9" t="s">
        <v>77</v>
      </c>
      <c r="D75" s="9" t="s">
        <v>98</v>
      </c>
      <c r="E75" s="4">
        <v>58</v>
      </c>
      <c r="F75" s="36">
        <v>3.7583333333334004</v>
      </c>
      <c r="G75" s="4" t="s">
        <v>23</v>
      </c>
      <c r="H75" s="15">
        <v>136</v>
      </c>
      <c r="I75" s="19">
        <v>56.162500000000236</v>
      </c>
      <c r="J75" s="11" t="s">
        <v>22</v>
      </c>
      <c r="K75" s="20">
        <f aca="true" t="shared" si="20" ref="K75:K126">0.01+ACOS((COS(PI()/180*(90-(E74+F74/60)))*COS(PI()/180*(90-(E75+F75/60))))+(SIN(PI()/180*(90-(E74+F74/60)))*SIN(PI()/180*(90-(E75+F75/60)))*COS(ABS(PI()/180*((H74+(I74/60))-(H75+(I75/60)))))))*180/PI()*60</f>
        <v>4.917285023243624</v>
      </c>
      <c r="L75" s="20">
        <f t="shared" si="11"/>
        <v>7.9311048761993925</v>
      </c>
      <c r="M75" s="21">
        <v>10</v>
      </c>
      <c r="N75" s="21">
        <f t="shared" si="12"/>
        <v>0.4917285023243624</v>
      </c>
      <c r="O75" s="15">
        <v>190</v>
      </c>
      <c r="P75" s="22">
        <f t="shared" si="13"/>
        <v>346.75</v>
      </c>
      <c r="Q75" s="22">
        <f t="shared" si="14"/>
        <v>341.75</v>
      </c>
      <c r="R75" s="22">
        <f t="shared" si="15"/>
        <v>0</v>
      </c>
      <c r="S75" s="22">
        <f t="shared" si="19"/>
        <v>48.73166666666667</v>
      </c>
      <c r="T75" s="22">
        <v>10</v>
      </c>
      <c r="U75" s="23">
        <f t="shared" si="9"/>
        <v>39194.52435498411</v>
      </c>
      <c r="V75" s="67">
        <f t="shared" si="10"/>
        <v>39194.56514086374</v>
      </c>
      <c r="W75" s="14"/>
      <c r="X75" s="14"/>
      <c r="Y75" s="14"/>
      <c r="Z75" s="14"/>
      <c r="AA75" s="14"/>
      <c r="AB75" s="14"/>
    </row>
    <row r="76" spans="1:28" ht="12.75">
      <c r="A76" s="14">
        <v>58</v>
      </c>
      <c r="B76" s="20">
        <v>0</v>
      </c>
      <c r="C76" s="9" t="s">
        <v>114</v>
      </c>
      <c r="D76" s="9" t="s">
        <v>98</v>
      </c>
      <c r="E76" s="4">
        <v>58</v>
      </c>
      <c r="F76" s="36">
        <v>8.35</v>
      </c>
      <c r="G76" s="4" t="s">
        <v>23</v>
      </c>
      <c r="H76" s="15">
        <v>136</v>
      </c>
      <c r="I76" s="19">
        <v>44.03</v>
      </c>
      <c r="J76" s="11" t="s">
        <v>22</v>
      </c>
      <c r="K76" s="20">
        <f t="shared" si="20"/>
        <v>7.8957925677328475</v>
      </c>
      <c r="L76" s="20">
        <f t="shared" si="11"/>
        <v>12.735149302794916</v>
      </c>
      <c r="M76" s="21">
        <v>10</v>
      </c>
      <c r="N76" s="21">
        <f t="shared" si="12"/>
        <v>0.7895792567732848</v>
      </c>
      <c r="O76" s="15">
        <v>50</v>
      </c>
      <c r="P76" s="22">
        <f t="shared" si="13"/>
        <v>91.25</v>
      </c>
      <c r="Q76" s="22">
        <f t="shared" si="14"/>
        <v>86.25</v>
      </c>
      <c r="R76" s="22">
        <f t="shared" si="15"/>
        <v>0</v>
      </c>
      <c r="S76" s="22">
        <f t="shared" si="19"/>
        <v>19.775</v>
      </c>
      <c r="T76" s="22">
        <v>10</v>
      </c>
      <c r="U76" s="23">
        <f t="shared" si="9"/>
        <v>39194.598039999444</v>
      </c>
      <c r="V76" s="67">
        <f t="shared" si="10"/>
        <v>39194.618717082776</v>
      </c>
      <c r="W76" s="14"/>
      <c r="X76" s="14"/>
      <c r="Y76" s="14"/>
      <c r="Z76" s="14"/>
      <c r="AA76" s="14"/>
      <c r="AB76" s="14"/>
    </row>
    <row r="77" spans="1:28" ht="12.75">
      <c r="A77" s="14">
        <v>59</v>
      </c>
      <c r="B77" s="20">
        <v>0</v>
      </c>
      <c r="C77" s="9" t="s">
        <v>76</v>
      </c>
      <c r="D77" s="9" t="s">
        <v>98</v>
      </c>
      <c r="E77" s="4">
        <v>58</v>
      </c>
      <c r="F77" s="36">
        <v>6.15</v>
      </c>
      <c r="G77" s="4" t="s">
        <v>23</v>
      </c>
      <c r="H77" s="15">
        <v>136</v>
      </c>
      <c r="I77" s="19">
        <v>48.066666666667</v>
      </c>
      <c r="J77" s="11" t="s">
        <v>22</v>
      </c>
      <c r="K77" s="20">
        <f t="shared" si="20"/>
        <v>3.0734823528190733</v>
      </c>
      <c r="L77" s="20">
        <f t="shared" si="11"/>
        <v>4.957229601321086</v>
      </c>
      <c r="M77" s="21">
        <v>10</v>
      </c>
      <c r="N77" s="21">
        <f t="shared" si="12"/>
        <v>0.30734823528190736</v>
      </c>
      <c r="O77" s="15">
        <v>85</v>
      </c>
      <c r="P77" s="22">
        <f t="shared" si="13"/>
        <v>155.125</v>
      </c>
      <c r="Q77" s="22">
        <f t="shared" si="14"/>
        <v>150.125</v>
      </c>
      <c r="R77" s="22">
        <f t="shared" si="15"/>
        <v>0</v>
      </c>
      <c r="S77" s="22">
        <f t="shared" si="19"/>
        <v>27.014166666666664</v>
      </c>
      <c r="T77" s="22">
        <v>10</v>
      </c>
      <c r="U77" s="23">
        <f t="shared" si="9"/>
        <v>39194.631523259246</v>
      </c>
      <c r="V77" s="67">
        <f t="shared" si="10"/>
        <v>39194.657227541655</v>
      </c>
      <c r="W77" s="14"/>
      <c r="X77" s="14"/>
      <c r="Y77" s="14"/>
      <c r="Z77" s="14"/>
      <c r="AA77" s="14"/>
      <c r="AB77" s="14"/>
    </row>
    <row r="78" spans="1:28" ht="12.75">
      <c r="A78" s="14">
        <v>87</v>
      </c>
      <c r="B78" s="20">
        <v>50</v>
      </c>
      <c r="C78" s="2" t="s">
        <v>151</v>
      </c>
      <c r="D78" s="9" t="s">
        <v>4</v>
      </c>
      <c r="E78" s="14">
        <v>58</v>
      </c>
      <c r="F78" s="102">
        <v>42.2</v>
      </c>
      <c r="G78" s="4" t="s">
        <v>23</v>
      </c>
      <c r="H78" s="14">
        <v>140</v>
      </c>
      <c r="I78" s="102">
        <v>32.5</v>
      </c>
      <c r="J78" s="11" t="s">
        <v>22</v>
      </c>
      <c r="K78" s="20">
        <f t="shared" si="20"/>
        <v>122.98299277512535</v>
      </c>
      <c r="L78" s="20">
        <f aca="true" t="shared" si="21" ref="L78:L114">K78/0.62</f>
        <v>198.3596657663312</v>
      </c>
      <c r="M78" s="21">
        <v>12</v>
      </c>
      <c r="N78" s="21">
        <f aca="true" t="shared" si="22" ref="N78:N114">K78/M78</f>
        <v>10.248582731260447</v>
      </c>
      <c r="O78" s="14">
        <v>240</v>
      </c>
      <c r="P78" s="22">
        <f aca="true" t="shared" si="23" ref="P78:P114">1.825*O78</f>
        <v>438</v>
      </c>
      <c r="Q78" s="22">
        <f aca="true" t="shared" si="24" ref="Q78:Q114">P78-5</f>
        <v>433</v>
      </c>
      <c r="R78" s="22">
        <f aca="true" t="shared" si="25" ref="R78:R114">IF(LEFT($D78,3)="ctd",IF($Q78&lt;200,($Q78/30+$Q78/30+20),(IF($Q78&gt;200,(200/30+($Q78-200)/45+$Q78/50+20),1.4))),0)</f>
        <v>0</v>
      </c>
      <c r="S78" s="22">
        <f aca="true" t="shared" si="26" ref="S78:S141">IF(RIGHT($D78,3)="bon",IF($Q78&lt;650,($Q78/30*1.7*2+10),(IF($Q78&gt;200,($Q78/30*1.7*2+15),1.4))),0)</f>
        <v>59.07333333333333</v>
      </c>
      <c r="T78" s="22">
        <v>10</v>
      </c>
      <c r="U78" s="23">
        <f t="shared" si="9"/>
        <v>39195.084251822125</v>
      </c>
      <c r="V78" s="67">
        <f t="shared" si="10"/>
        <v>39195.132219414714</v>
      </c>
      <c r="W78" s="14"/>
      <c r="X78" s="14"/>
      <c r="Y78" s="14"/>
      <c r="Z78" s="14"/>
      <c r="AA78" s="14"/>
      <c r="AB78" s="14"/>
    </row>
    <row r="79" spans="1:28" ht="12.75">
      <c r="A79" s="14">
        <v>88</v>
      </c>
      <c r="B79" s="20">
        <v>40</v>
      </c>
      <c r="C79" s="2" t="s">
        <v>152</v>
      </c>
      <c r="D79" s="9" t="s">
        <v>4</v>
      </c>
      <c r="E79" s="14">
        <v>58</v>
      </c>
      <c r="F79" s="102">
        <v>50.76</v>
      </c>
      <c r="G79" s="4" t="s">
        <v>23</v>
      </c>
      <c r="H79" s="14">
        <v>140</v>
      </c>
      <c r="I79" s="102">
        <v>21.8</v>
      </c>
      <c r="J79" s="11" t="s">
        <v>22</v>
      </c>
      <c r="K79" s="20">
        <f t="shared" si="20"/>
        <v>10.210094420432833</v>
      </c>
      <c r="L79" s="20">
        <f t="shared" si="21"/>
        <v>16.46789422650457</v>
      </c>
      <c r="M79" s="21">
        <v>10</v>
      </c>
      <c r="N79" s="21">
        <f t="shared" si="22"/>
        <v>1.0210094420432834</v>
      </c>
      <c r="O79" s="14">
        <v>102</v>
      </c>
      <c r="P79" s="22">
        <f t="shared" si="23"/>
        <v>186.15</v>
      </c>
      <c r="Q79" s="22">
        <f t="shared" si="24"/>
        <v>181.15</v>
      </c>
      <c r="R79" s="22">
        <f t="shared" si="25"/>
        <v>0</v>
      </c>
      <c r="S79" s="22">
        <f t="shared" si="26"/>
        <v>30.53033333333333</v>
      </c>
      <c r="T79" s="22">
        <v>10</v>
      </c>
      <c r="U79" s="23">
        <f t="shared" si="9"/>
        <v>39195.1747614748</v>
      </c>
      <c r="V79" s="67">
        <f t="shared" si="10"/>
        <v>39195.20290753962</v>
      </c>
      <c r="W79" s="14"/>
      <c r="X79" s="14"/>
      <c r="Y79" s="14"/>
      <c r="Z79" s="14"/>
      <c r="AA79" s="14"/>
      <c r="AB79" s="14"/>
    </row>
    <row r="80" spans="1:28" ht="12.75">
      <c r="A80" s="14">
        <v>89</v>
      </c>
      <c r="B80" s="20">
        <v>30</v>
      </c>
      <c r="C80" s="2" t="s">
        <v>153</v>
      </c>
      <c r="D80" s="9" t="s">
        <v>4</v>
      </c>
      <c r="E80" s="14">
        <v>58</v>
      </c>
      <c r="F80" s="102">
        <v>59.32</v>
      </c>
      <c r="G80" s="4" t="s">
        <v>23</v>
      </c>
      <c r="H80" s="14">
        <v>140</v>
      </c>
      <c r="I80" s="102">
        <v>11.1</v>
      </c>
      <c r="J80" s="11" t="s">
        <v>22</v>
      </c>
      <c r="K80" s="20">
        <f t="shared" si="20"/>
        <v>10.197713156942886</v>
      </c>
      <c r="L80" s="20">
        <f t="shared" si="21"/>
        <v>16.447924446682073</v>
      </c>
      <c r="M80" s="21">
        <v>10</v>
      </c>
      <c r="N80" s="21">
        <f t="shared" si="22"/>
        <v>1.0197713156942885</v>
      </c>
      <c r="O80" s="14">
        <v>80</v>
      </c>
      <c r="P80" s="22">
        <f t="shared" si="23"/>
        <v>146</v>
      </c>
      <c r="Q80" s="22">
        <f t="shared" si="24"/>
        <v>141</v>
      </c>
      <c r="R80" s="22">
        <f t="shared" si="25"/>
        <v>0</v>
      </c>
      <c r="S80" s="22">
        <f t="shared" si="26"/>
        <v>25.98</v>
      </c>
      <c r="T80" s="22">
        <v>10</v>
      </c>
      <c r="U80" s="23">
        <f t="shared" si="9"/>
        <v>39195.24539801111</v>
      </c>
      <c r="V80" s="67">
        <f t="shared" si="10"/>
        <v>39195.27038412222</v>
      </c>
      <c r="W80" s="14"/>
      <c r="X80" s="14"/>
      <c r="Y80" s="14"/>
      <c r="Z80" s="14"/>
      <c r="AA80" s="14"/>
      <c r="AB80" s="14"/>
    </row>
    <row r="81" spans="1:28" ht="12.75">
      <c r="A81" s="14">
        <v>90</v>
      </c>
      <c r="B81" s="20">
        <v>20</v>
      </c>
      <c r="C81" s="2" t="s">
        <v>154</v>
      </c>
      <c r="D81" s="9" t="s">
        <v>4</v>
      </c>
      <c r="E81" s="14">
        <v>59</v>
      </c>
      <c r="F81" s="102">
        <v>7.88</v>
      </c>
      <c r="G81" s="4" t="s">
        <v>23</v>
      </c>
      <c r="H81" s="14">
        <v>140</v>
      </c>
      <c r="I81" s="102">
        <v>0.4</v>
      </c>
      <c r="J81" s="11" t="s">
        <v>22</v>
      </c>
      <c r="K81" s="20">
        <f t="shared" si="20"/>
        <v>10.185349401270619</v>
      </c>
      <c r="L81" s="20">
        <f t="shared" si="21"/>
        <v>16.427982905275194</v>
      </c>
      <c r="M81" s="21">
        <v>10</v>
      </c>
      <c r="N81" s="21">
        <f t="shared" si="22"/>
        <v>1.0185349401270618</v>
      </c>
      <c r="O81" s="14">
        <v>66</v>
      </c>
      <c r="P81" s="22">
        <f t="shared" si="23"/>
        <v>120.45</v>
      </c>
      <c r="Q81" s="22">
        <f t="shared" si="24"/>
        <v>115.45</v>
      </c>
      <c r="R81" s="22">
        <f t="shared" si="25"/>
        <v>0</v>
      </c>
      <c r="S81" s="22">
        <f t="shared" si="26"/>
        <v>23.084333333333333</v>
      </c>
      <c r="T81" s="22">
        <v>10</v>
      </c>
      <c r="U81" s="23">
        <f t="shared" si="9"/>
        <v>39195.31282307806</v>
      </c>
      <c r="V81" s="67">
        <f t="shared" si="10"/>
        <v>39195.33579830954</v>
      </c>
      <c r="W81" s="14"/>
      <c r="X81" s="14"/>
      <c r="Y81" s="14"/>
      <c r="Z81" s="14"/>
      <c r="AA81" s="14"/>
      <c r="AB81" s="14"/>
    </row>
    <row r="82" spans="1:28" ht="12.75">
      <c r="A82" s="14">
        <v>91</v>
      </c>
      <c r="B82" s="20">
        <v>10</v>
      </c>
      <c r="C82" s="2" t="s">
        <v>155</v>
      </c>
      <c r="D82" s="9" t="s">
        <v>4</v>
      </c>
      <c r="E82" s="14">
        <v>59</v>
      </c>
      <c r="F82" s="102">
        <v>16.44</v>
      </c>
      <c r="G82" s="4" t="s">
        <v>23</v>
      </c>
      <c r="H82" s="14">
        <v>139</v>
      </c>
      <c r="I82" s="102">
        <v>49.7</v>
      </c>
      <c r="J82" s="11" t="s">
        <v>22</v>
      </c>
      <c r="K82" s="20">
        <f t="shared" si="20"/>
        <v>10.17300352457837</v>
      </c>
      <c r="L82" s="20">
        <f t="shared" si="21"/>
        <v>16.408070200932855</v>
      </c>
      <c r="M82" s="21">
        <v>10</v>
      </c>
      <c r="N82" s="21">
        <f t="shared" si="22"/>
        <v>1.017300352457837</v>
      </c>
      <c r="O82" s="14">
        <v>78</v>
      </c>
      <c r="P82" s="22">
        <f t="shared" si="23"/>
        <v>142.35</v>
      </c>
      <c r="Q82" s="22">
        <f t="shared" si="24"/>
        <v>137.35</v>
      </c>
      <c r="R82" s="22">
        <f t="shared" si="25"/>
        <v>0</v>
      </c>
      <c r="S82" s="22">
        <f t="shared" si="26"/>
        <v>25.566333333333333</v>
      </c>
      <c r="T82" s="22">
        <v>10</v>
      </c>
      <c r="U82" s="23">
        <f t="shared" si="9"/>
        <v>39195.37818582423</v>
      </c>
      <c r="V82" s="67">
        <f t="shared" si="10"/>
        <v>39195.40288466682</v>
      </c>
      <c r="W82" s="14"/>
      <c r="X82" s="14"/>
      <c r="Y82" s="14"/>
      <c r="Z82" s="14"/>
      <c r="AA82" s="14"/>
      <c r="AB82" s="14"/>
    </row>
    <row r="83" spans="1:28" ht="12.75">
      <c r="A83" s="14">
        <v>92</v>
      </c>
      <c r="B83" s="20">
        <v>0</v>
      </c>
      <c r="C83" s="2" t="s">
        <v>156</v>
      </c>
      <c r="D83" s="9" t="s">
        <v>4</v>
      </c>
      <c r="E83" s="14">
        <v>59</v>
      </c>
      <c r="F83" s="102">
        <v>25</v>
      </c>
      <c r="G83" s="4" t="s">
        <v>23</v>
      </c>
      <c r="H83" s="14">
        <v>139</v>
      </c>
      <c r="I83" s="102">
        <v>39</v>
      </c>
      <c r="J83" s="11" t="s">
        <v>22</v>
      </c>
      <c r="K83" s="20">
        <f t="shared" si="20"/>
        <v>10.160675898964318</v>
      </c>
      <c r="L83" s="20">
        <f t="shared" si="21"/>
        <v>16.388186933813415</v>
      </c>
      <c r="M83" s="21">
        <v>10</v>
      </c>
      <c r="N83" s="21">
        <f t="shared" si="22"/>
        <v>1.0160675898964318</v>
      </c>
      <c r="O83" s="14">
        <v>51</v>
      </c>
      <c r="P83" s="22">
        <f t="shared" si="23"/>
        <v>93.075</v>
      </c>
      <c r="Q83" s="22">
        <f t="shared" si="24"/>
        <v>88.075</v>
      </c>
      <c r="R83" s="22">
        <f t="shared" si="25"/>
        <v>0</v>
      </c>
      <c r="S83" s="22">
        <f t="shared" si="26"/>
        <v>19.981833333333334</v>
      </c>
      <c r="T83" s="22">
        <v>10</v>
      </c>
      <c r="U83" s="23">
        <f t="shared" si="9"/>
        <v>39195.4452208164</v>
      </c>
      <c r="V83" s="67">
        <f t="shared" si="10"/>
        <v>39195.46604153399</v>
      </c>
      <c r="W83" s="14"/>
      <c r="X83" s="14"/>
      <c r="Y83" s="14"/>
      <c r="Z83" s="14"/>
      <c r="AA83" s="14"/>
      <c r="AB83" s="14"/>
    </row>
    <row r="84" spans="1:28" ht="12.75">
      <c r="A84" s="14">
        <v>93</v>
      </c>
      <c r="B84" s="20">
        <v>0</v>
      </c>
      <c r="C84" s="2" t="s">
        <v>157</v>
      </c>
      <c r="D84" s="9" t="s">
        <v>27</v>
      </c>
      <c r="E84" s="14">
        <v>59</v>
      </c>
      <c r="F84" s="36">
        <v>29.5</v>
      </c>
      <c r="G84" s="4" t="s">
        <v>23</v>
      </c>
      <c r="H84" s="14">
        <v>139</v>
      </c>
      <c r="I84" s="19">
        <v>53</v>
      </c>
      <c r="J84" s="11" t="s">
        <v>22</v>
      </c>
      <c r="K84" s="20">
        <f t="shared" si="20"/>
        <v>8.428772303062958</v>
      </c>
      <c r="L84" s="20">
        <f t="shared" si="21"/>
        <v>13.59479403719832</v>
      </c>
      <c r="M84" s="21">
        <v>10</v>
      </c>
      <c r="N84" s="21">
        <f t="shared" si="22"/>
        <v>0.8428772303062958</v>
      </c>
      <c r="O84" s="14">
        <v>51</v>
      </c>
      <c r="P84" s="22">
        <f t="shared" si="23"/>
        <v>93.075</v>
      </c>
      <c r="Q84" s="22">
        <f t="shared" si="24"/>
        <v>88.075</v>
      </c>
      <c r="R84" s="22">
        <f t="shared" si="25"/>
        <v>25.871666666666666</v>
      </c>
      <c r="S84" s="22">
        <f t="shared" si="26"/>
        <v>19.981833333333334</v>
      </c>
      <c r="T84" s="22">
        <v>10</v>
      </c>
      <c r="U84" s="23">
        <f t="shared" si="9"/>
        <v>39195.501161418586</v>
      </c>
      <c r="V84" s="67">
        <f t="shared" si="10"/>
        <v>39195.539948571364</v>
      </c>
      <c r="W84" s="14"/>
      <c r="X84" s="14"/>
      <c r="Y84" s="14"/>
      <c r="Z84" s="14"/>
      <c r="AA84" s="14"/>
      <c r="AB84" s="14"/>
    </row>
    <row r="85" spans="1:28" ht="12.75">
      <c r="A85" s="14">
        <v>94</v>
      </c>
      <c r="B85" s="20">
        <v>10</v>
      </c>
      <c r="C85" s="2" t="s">
        <v>158</v>
      </c>
      <c r="D85" s="9" t="s">
        <v>27</v>
      </c>
      <c r="E85" s="14">
        <v>59</v>
      </c>
      <c r="F85" s="36">
        <v>21.16</v>
      </c>
      <c r="G85" s="4" t="s">
        <v>23</v>
      </c>
      <c r="H85" s="14">
        <v>140</v>
      </c>
      <c r="I85" s="19">
        <v>4</v>
      </c>
      <c r="J85" s="11" t="s">
        <v>22</v>
      </c>
      <c r="K85" s="20">
        <f t="shared" si="20"/>
        <v>10.05332226376151</v>
      </c>
      <c r="L85" s="20">
        <f t="shared" si="21"/>
        <v>16.21503590929276</v>
      </c>
      <c r="M85" s="21">
        <v>10</v>
      </c>
      <c r="N85" s="21">
        <f t="shared" si="22"/>
        <v>1.005332226376151</v>
      </c>
      <c r="O85" s="14">
        <v>81</v>
      </c>
      <c r="P85" s="22">
        <f t="shared" si="23"/>
        <v>147.825</v>
      </c>
      <c r="Q85" s="22">
        <f t="shared" si="24"/>
        <v>142.825</v>
      </c>
      <c r="R85" s="22">
        <f t="shared" si="25"/>
        <v>29.52166666666667</v>
      </c>
      <c r="S85" s="22">
        <f t="shared" si="26"/>
        <v>26.186833333333333</v>
      </c>
      <c r="T85" s="22">
        <v>10</v>
      </c>
      <c r="U85" s="23">
        <f t="shared" si="9"/>
        <v>39195.58183741413</v>
      </c>
      <c r="V85" s="67">
        <f t="shared" si="10"/>
        <v>39195.62746831691</v>
      </c>
      <c r="W85" s="14"/>
      <c r="X85" s="14"/>
      <c r="Y85" s="14"/>
      <c r="Z85" s="14"/>
      <c r="AA85" s="14"/>
      <c r="AB85" s="14"/>
    </row>
    <row r="86" spans="1:28" ht="12.75">
      <c r="A86" s="14">
        <v>95</v>
      </c>
      <c r="B86" s="20">
        <v>20</v>
      </c>
      <c r="C86" s="2" t="s">
        <v>159</v>
      </c>
      <c r="D86" s="9" t="s">
        <v>27</v>
      </c>
      <c r="E86" s="14">
        <v>59</v>
      </c>
      <c r="F86" s="36">
        <v>12.82</v>
      </c>
      <c r="G86" s="4" t="s">
        <v>23</v>
      </c>
      <c r="H86" s="14">
        <v>140</v>
      </c>
      <c r="I86" s="19">
        <v>15</v>
      </c>
      <c r="J86" s="11" t="s">
        <v>22</v>
      </c>
      <c r="K86" s="20">
        <f t="shared" si="20"/>
        <v>10.06613208085037</v>
      </c>
      <c r="L86" s="20">
        <f t="shared" si="21"/>
        <v>16.235696904597372</v>
      </c>
      <c r="M86" s="21">
        <v>10</v>
      </c>
      <c r="N86" s="21">
        <f t="shared" si="22"/>
        <v>1.006613208085037</v>
      </c>
      <c r="O86" s="14">
        <v>73</v>
      </c>
      <c r="P86" s="22">
        <f t="shared" si="23"/>
        <v>133.225</v>
      </c>
      <c r="Q86" s="22">
        <f t="shared" si="24"/>
        <v>128.225</v>
      </c>
      <c r="R86" s="22">
        <f t="shared" si="25"/>
        <v>28.548333333333332</v>
      </c>
      <c r="S86" s="22">
        <f t="shared" si="26"/>
        <v>24.53216666666667</v>
      </c>
      <c r="T86" s="22">
        <v>10</v>
      </c>
      <c r="U86" s="23">
        <f t="shared" si="9"/>
        <v>39195.66941053391</v>
      </c>
      <c r="V86" s="67">
        <f t="shared" si="10"/>
        <v>39195.71321643669</v>
      </c>
      <c r="W86" s="14"/>
      <c r="X86" s="14"/>
      <c r="Y86" s="14"/>
      <c r="Z86" s="14"/>
      <c r="AA86" s="14"/>
      <c r="AB86" s="14"/>
    </row>
    <row r="87" spans="1:28" ht="12.75">
      <c r="A87" s="14">
        <v>96</v>
      </c>
      <c r="B87" s="20">
        <v>30</v>
      </c>
      <c r="C87" s="2" t="s">
        <v>160</v>
      </c>
      <c r="D87" s="9" t="s">
        <v>27</v>
      </c>
      <c r="E87" s="14">
        <v>59</v>
      </c>
      <c r="F87" s="36">
        <v>4.48</v>
      </c>
      <c r="G87" s="4" t="s">
        <v>23</v>
      </c>
      <c r="H87" s="14">
        <v>140</v>
      </c>
      <c r="I87" s="19">
        <v>26</v>
      </c>
      <c r="J87" s="11" t="s">
        <v>22</v>
      </c>
      <c r="K87" s="20">
        <f t="shared" si="20"/>
        <v>10.078959421086932</v>
      </c>
      <c r="L87" s="20">
        <f t="shared" si="21"/>
        <v>16.256386163043437</v>
      </c>
      <c r="M87" s="21">
        <v>10</v>
      </c>
      <c r="N87" s="21">
        <f t="shared" si="22"/>
        <v>1.0078959421086933</v>
      </c>
      <c r="O87" s="14">
        <v>80</v>
      </c>
      <c r="P87" s="22">
        <f t="shared" si="23"/>
        <v>146</v>
      </c>
      <c r="Q87" s="22">
        <f t="shared" si="24"/>
        <v>141</v>
      </c>
      <c r="R87" s="22">
        <f t="shared" si="25"/>
        <v>29.4</v>
      </c>
      <c r="S87" s="22">
        <f t="shared" si="26"/>
        <v>25.98</v>
      </c>
      <c r="T87" s="22">
        <v>10</v>
      </c>
      <c r="U87" s="23">
        <f t="shared" si="9"/>
        <v>39195.75521210095</v>
      </c>
      <c r="V87" s="67">
        <f t="shared" si="10"/>
        <v>39195.800614878724</v>
      </c>
      <c r="W87" s="14"/>
      <c r="X87" s="14"/>
      <c r="Y87" s="14"/>
      <c r="Z87" s="14"/>
      <c r="AA87" s="14"/>
      <c r="AB87" s="14"/>
    </row>
    <row r="88" spans="1:28" ht="12.75">
      <c r="A88" s="14">
        <v>97</v>
      </c>
      <c r="B88" s="20">
        <v>40</v>
      </c>
      <c r="C88" s="2" t="s">
        <v>161</v>
      </c>
      <c r="D88" s="9" t="s">
        <v>27</v>
      </c>
      <c r="E88" s="14">
        <v>58</v>
      </c>
      <c r="F88" s="36">
        <v>56.14</v>
      </c>
      <c r="G88" s="4" t="s">
        <v>23</v>
      </c>
      <c r="H88" s="14">
        <v>140</v>
      </c>
      <c r="I88" s="19">
        <v>37</v>
      </c>
      <c r="J88" s="11" t="s">
        <v>22</v>
      </c>
      <c r="K88" s="20">
        <f t="shared" si="20"/>
        <v>10.091803916046173</v>
      </c>
      <c r="L88" s="20">
        <f t="shared" si="21"/>
        <v>16.277103090397052</v>
      </c>
      <c r="M88" s="21">
        <v>10</v>
      </c>
      <c r="N88" s="21">
        <f t="shared" si="22"/>
        <v>1.0091803916046174</v>
      </c>
      <c r="O88" s="14">
        <v>104</v>
      </c>
      <c r="P88" s="22">
        <f t="shared" si="23"/>
        <v>189.79999999999998</v>
      </c>
      <c r="Q88" s="22">
        <f t="shared" si="24"/>
        <v>184.79999999999998</v>
      </c>
      <c r="R88" s="22">
        <f t="shared" si="25"/>
        <v>32.32</v>
      </c>
      <c r="S88" s="22">
        <f t="shared" si="26"/>
        <v>30.943999999999996</v>
      </c>
      <c r="T88" s="22">
        <v>10</v>
      </c>
      <c r="U88" s="23">
        <f t="shared" si="9"/>
        <v>39195.84266406171</v>
      </c>
      <c r="V88" s="67">
        <f t="shared" si="10"/>
        <v>39195.89354183949</v>
      </c>
      <c r="W88" s="14"/>
      <c r="X88" s="14"/>
      <c r="Y88" s="14"/>
      <c r="Z88" s="14"/>
      <c r="AA88" s="14"/>
      <c r="AB88" s="14"/>
    </row>
    <row r="89" spans="1:28" ht="12.75">
      <c r="A89" s="14">
        <v>98</v>
      </c>
      <c r="B89" s="20">
        <v>50</v>
      </c>
      <c r="C89" s="2" t="s">
        <v>162</v>
      </c>
      <c r="D89" s="9" t="s">
        <v>27</v>
      </c>
      <c r="E89" s="14">
        <v>58</v>
      </c>
      <c r="F89" s="36">
        <v>47.8</v>
      </c>
      <c r="G89" s="4" t="s">
        <v>23</v>
      </c>
      <c r="H89" s="14">
        <v>140</v>
      </c>
      <c r="I89" s="19">
        <v>48</v>
      </c>
      <c r="J89" s="11" t="s">
        <v>22</v>
      </c>
      <c r="K89" s="20">
        <f t="shared" si="20"/>
        <v>10.10466519882821</v>
      </c>
      <c r="L89" s="20">
        <f t="shared" si="21"/>
        <v>16.297847094884208</v>
      </c>
      <c r="M89" s="21">
        <v>10</v>
      </c>
      <c r="N89" s="21">
        <f t="shared" si="22"/>
        <v>1.0104665198828209</v>
      </c>
      <c r="O89" s="14">
        <v>600</v>
      </c>
      <c r="P89" s="22">
        <f t="shared" si="23"/>
        <v>1095</v>
      </c>
      <c r="Q89" s="22">
        <f t="shared" si="24"/>
        <v>1090</v>
      </c>
      <c r="R89" s="22">
        <f t="shared" si="25"/>
        <v>68.24444444444444</v>
      </c>
      <c r="S89" s="22">
        <f t="shared" si="26"/>
        <v>138.53333333333333</v>
      </c>
      <c r="T89" s="22">
        <v>10</v>
      </c>
      <c r="U89" s="23">
        <f t="shared" si="9"/>
        <v>39195.93564461115</v>
      </c>
      <c r="V89" s="67">
        <f t="shared" si="10"/>
        <v>39196.0861847346</v>
      </c>
      <c r="W89" s="14"/>
      <c r="X89" s="14"/>
      <c r="Y89" s="14"/>
      <c r="Z89" s="14"/>
      <c r="AA89" s="14"/>
      <c r="AB89" s="14"/>
    </row>
    <row r="90" spans="1:28" ht="12.75">
      <c r="A90" s="14">
        <v>99</v>
      </c>
      <c r="B90" s="20">
        <v>50</v>
      </c>
      <c r="C90" s="2" t="s">
        <v>163</v>
      </c>
      <c r="D90" s="9" t="s">
        <v>4</v>
      </c>
      <c r="E90" s="14">
        <v>58</v>
      </c>
      <c r="F90" s="36">
        <v>53.2</v>
      </c>
      <c r="G90" s="4" t="s">
        <v>23</v>
      </c>
      <c r="H90" s="14">
        <v>141</v>
      </c>
      <c r="I90" s="19">
        <v>6</v>
      </c>
      <c r="J90" s="11" t="s">
        <v>22</v>
      </c>
      <c r="K90" s="20">
        <f t="shared" si="20"/>
        <v>10.775547160558794</v>
      </c>
      <c r="L90" s="20">
        <f t="shared" si="21"/>
        <v>17.37991477509483</v>
      </c>
      <c r="M90" s="21">
        <v>10</v>
      </c>
      <c r="N90" s="21">
        <f t="shared" si="22"/>
        <v>1.0775547160558794</v>
      </c>
      <c r="O90" s="14">
        <v>550</v>
      </c>
      <c r="P90" s="22">
        <f t="shared" si="23"/>
        <v>1003.75</v>
      </c>
      <c r="Q90" s="22">
        <f t="shared" si="24"/>
        <v>998.75</v>
      </c>
      <c r="R90" s="22">
        <f t="shared" si="25"/>
        <v>0</v>
      </c>
      <c r="S90" s="22">
        <f t="shared" si="26"/>
        <v>128.19166666666666</v>
      </c>
      <c r="T90" s="22">
        <v>10</v>
      </c>
      <c r="U90" s="23">
        <f t="shared" si="9"/>
        <v>39196.13108284777</v>
      </c>
      <c r="V90" s="67">
        <f t="shared" si="10"/>
        <v>39196.227049282956</v>
      </c>
      <c r="W90" s="14"/>
      <c r="X90" s="14"/>
      <c r="Y90" s="14"/>
      <c r="Z90" s="14"/>
      <c r="AA90" s="14"/>
      <c r="AB90" s="14"/>
    </row>
    <row r="91" spans="1:28" ht="12.75">
      <c r="A91" s="14">
        <v>100</v>
      </c>
      <c r="B91" s="20">
        <v>40</v>
      </c>
      <c r="C91" s="2" t="s">
        <v>164</v>
      </c>
      <c r="D91" s="9" t="s">
        <v>4</v>
      </c>
      <c r="E91" s="14">
        <v>59</v>
      </c>
      <c r="F91" s="36">
        <v>1.48</v>
      </c>
      <c r="G91" s="4" t="s">
        <v>23</v>
      </c>
      <c r="H91" s="14">
        <v>140</v>
      </c>
      <c r="I91" s="19">
        <v>55.1</v>
      </c>
      <c r="J91" s="11" t="s">
        <v>22</v>
      </c>
      <c r="K91" s="20">
        <f t="shared" si="20"/>
        <v>10.017771180887868</v>
      </c>
      <c r="L91" s="20">
        <f t="shared" si="21"/>
        <v>16.157695453044948</v>
      </c>
      <c r="M91" s="21">
        <v>10</v>
      </c>
      <c r="N91" s="21">
        <f t="shared" si="22"/>
        <v>1.0017771180887869</v>
      </c>
      <c r="O91" s="14">
        <v>103</v>
      </c>
      <c r="P91" s="22">
        <f t="shared" si="23"/>
        <v>187.975</v>
      </c>
      <c r="Q91" s="22">
        <f t="shared" si="24"/>
        <v>182.975</v>
      </c>
      <c r="R91" s="22">
        <f t="shared" si="25"/>
        <v>0</v>
      </c>
      <c r="S91" s="22">
        <f t="shared" si="26"/>
        <v>30.737166666666663</v>
      </c>
      <c r="T91" s="22">
        <v>10</v>
      </c>
      <c r="U91" s="23">
        <f t="shared" si="9"/>
        <v>39196.26878999621</v>
      </c>
      <c r="V91" s="67">
        <f t="shared" si="10"/>
        <v>39196.29707969529</v>
      </c>
      <c r="W91" s="14"/>
      <c r="X91" s="14"/>
      <c r="Y91" s="14"/>
      <c r="Z91" s="14"/>
      <c r="AA91" s="14"/>
      <c r="AB91" s="14"/>
    </row>
    <row r="92" spans="1:28" ht="12.75">
      <c r="A92" s="14">
        <v>101</v>
      </c>
      <c r="B92" s="20">
        <v>30</v>
      </c>
      <c r="C92" s="2" t="s">
        <v>165</v>
      </c>
      <c r="D92" s="9" t="s">
        <v>4</v>
      </c>
      <c r="E92" s="14">
        <v>59</v>
      </c>
      <c r="F92" s="36">
        <v>9.76</v>
      </c>
      <c r="G92" s="4" t="s">
        <v>23</v>
      </c>
      <c r="H92" s="14">
        <v>140</v>
      </c>
      <c r="I92" s="19">
        <v>44.2</v>
      </c>
      <c r="J92" s="11" t="s">
        <v>22</v>
      </c>
      <c r="K92" s="20">
        <f t="shared" si="20"/>
        <v>10.005145586227272</v>
      </c>
      <c r="L92" s="20">
        <f t="shared" si="21"/>
        <v>16.137331590689147</v>
      </c>
      <c r="M92" s="21">
        <v>10</v>
      </c>
      <c r="N92" s="21">
        <f t="shared" si="22"/>
        <v>1.000514558622727</v>
      </c>
      <c r="O92" s="14">
        <v>86</v>
      </c>
      <c r="P92" s="22">
        <f t="shared" si="23"/>
        <v>156.95</v>
      </c>
      <c r="Q92" s="22">
        <f t="shared" si="24"/>
        <v>151.95</v>
      </c>
      <c r="R92" s="22">
        <f t="shared" si="25"/>
        <v>0</v>
      </c>
      <c r="S92" s="22">
        <f t="shared" si="26"/>
        <v>27.220999999999997</v>
      </c>
      <c r="T92" s="22">
        <v>10</v>
      </c>
      <c r="U92" s="23">
        <f t="shared" si="9"/>
        <v>39196.3387678019</v>
      </c>
      <c r="V92" s="67">
        <f t="shared" si="10"/>
        <v>39196.364615718565</v>
      </c>
      <c r="W92" s="14"/>
      <c r="X92" s="14"/>
      <c r="Y92" s="14"/>
      <c r="Z92" s="14"/>
      <c r="AA92" s="14"/>
      <c r="AB92" s="14"/>
    </row>
    <row r="93" spans="1:28" ht="12.75">
      <c r="A93" s="14">
        <v>102</v>
      </c>
      <c r="B93" s="20">
        <v>20</v>
      </c>
      <c r="C93" s="2" t="s">
        <v>166</v>
      </c>
      <c r="D93" s="9" t="s">
        <v>4</v>
      </c>
      <c r="E93" s="14">
        <v>59</v>
      </c>
      <c r="F93" s="36">
        <v>18.04</v>
      </c>
      <c r="G93" s="4" t="s">
        <v>23</v>
      </c>
      <c r="H93" s="14">
        <v>140</v>
      </c>
      <c r="I93" s="19">
        <v>33.3</v>
      </c>
      <c r="J93" s="11" t="s">
        <v>22</v>
      </c>
      <c r="K93" s="20">
        <f t="shared" si="20"/>
        <v>9.992536636379775</v>
      </c>
      <c r="L93" s="20">
        <f t="shared" si="21"/>
        <v>16.11699457480609</v>
      </c>
      <c r="M93" s="21">
        <v>10</v>
      </c>
      <c r="N93" s="21">
        <f t="shared" si="22"/>
        <v>0.9992536636379775</v>
      </c>
      <c r="O93" s="14">
        <v>74</v>
      </c>
      <c r="P93" s="22">
        <f t="shared" si="23"/>
        <v>135.04999999999998</v>
      </c>
      <c r="Q93" s="22">
        <f t="shared" si="24"/>
        <v>130.04999999999998</v>
      </c>
      <c r="R93" s="22">
        <f t="shared" si="25"/>
        <v>0</v>
      </c>
      <c r="S93" s="22">
        <f t="shared" si="26"/>
        <v>24.738999999999997</v>
      </c>
      <c r="T93" s="22">
        <v>10</v>
      </c>
      <c r="U93" s="23">
        <f t="shared" si="9"/>
        <v>39196.40625128788</v>
      </c>
      <c r="V93" s="67">
        <f t="shared" si="10"/>
        <v>39196.43037559344</v>
      </c>
      <c r="W93" s="14"/>
      <c r="X93" s="14"/>
      <c r="Y93" s="14"/>
      <c r="Z93" s="14"/>
      <c r="AA93" s="14"/>
      <c r="AB93" s="14"/>
    </row>
    <row r="94" spans="1:28" ht="12.75">
      <c r="A94" s="14">
        <v>103</v>
      </c>
      <c r="B94" s="20">
        <v>10</v>
      </c>
      <c r="C94" s="2" t="s">
        <v>167</v>
      </c>
      <c r="D94" s="9" t="s">
        <v>4</v>
      </c>
      <c r="E94" s="14">
        <v>59</v>
      </c>
      <c r="F94" s="36">
        <v>26.32</v>
      </c>
      <c r="G94" s="4" t="s">
        <v>23</v>
      </c>
      <c r="H94" s="14">
        <v>140</v>
      </c>
      <c r="I94" s="19">
        <v>22.4</v>
      </c>
      <c r="J94" s="11" t="s">
        <v>22</v>
      </c>
      <c r="K94" s="20">
        <f t="shared" si="20"/>
        <v>9.979944687576152</v>
      </c>
      <c r="L94" s="20">
        <f t="shared" si="21"/>
        <v>16.096684979961537</v>
      </c>
      <c r="M94" s="21">
        <v>10</v>
      </c>
      <c r="N94" s="21">
        <f t="shared" si="22"/>
        <v>0.9979944687576152</v>
      </c>
      <c r="O94" s="14">
        <v>125</v>
      </c>
      <c r="P94" s="22">
        <f t="shared" si="23"/>
        <v>228.125</v>
      </c>
      <c r="Q94" s="22">
        <f t="shared" si="24"/>
        <v>223.125</v>
      </c>
      <c r="R94" s="22">
        <f t="shared" si="25"/>
        <v>0</v>
      </c>
      <c r="S94" s="22">
        <f t="shared" si="26"/>
        <v>35.287499999999994</v>
      </c>
      <c r="T94" s="22">
        <v>10</v>
      </c>
      <c r="U94" s="23">
        <f t="shared" si="9"/>
        <v>39196.471958696304</v>
      </c>
      <c r="V94" s="67">
        <f t="shared" si="10"/>
        <v>39196.50340834908</v>
      </c>
      <c r="W94" s="14"/>
      <c r="X94" s="14"/>
      <c r="Y94" s="14"/>
      <c r="Z94" s="14"/>
      <c r="AA94" s="14"/>
      <c r="AB94" s="14"/>
    </row>
    <row r="95" spans="1:28" ht="12.75">
      <c r="A95" s="14">
        <v>104</v>
      </c>
      <c r="B95" s="20">
        <v>0</v>
      </c>
      <c r="C95" s="2" t="s">
        <v>168</v>
      </c>
      <c r="D95" s="9" t="s">
        <v>4</v>
      </c>
      <c r="E95" s="14">
        <v>59</v>
      </c>
      <c r="F95" s="36">
        <v>34.6</v>
      </c>
      <c r="G95" s="4" t="s">
        <v>23</v>
      </c>
      <c r="H95" s="14">
        <v>140</v>
      </c>
      <c r="I95" s="19">
        <v>11.5</v>
      </c>
      <c r="J95" s="11" t="s">
        <v>22</v>
      </c>
      <c r="K95" s="20">
        <f t="shared" si="20"/>
        <v>9.967370097237215</v>
      </c>
      <c r="L95" s="20">
        <f t="shared" si="21"/>
        <v>16.07640338264067</v>
      </c>
      <c r="M95" s="21">
        <v>10</v>
      </c>
      <c r="N95" s="21">
        <f t="shared" si="22"/>
        <v>0.9967370097237215</v>
      </c>
      <c r="O95" s="14">
        <v>30</v>
      </c>
      <c r="P95" s="22">
        <f t="shared" si="23"/>
        <v>54.75</v>
      </c>
      <c r="Q95" s="22">
        <f t="shared" si="24"/>
        <v>49.75</v>
      </c>
      <c r="R95" s="22">
        <f t="shared" si="25"/>
        <v>0</v>
      </c>
      <c r="S95" s="22">
        <f t="shared" si="26"/>
        <v>15.638333333333334</v>
      </c>
      <c r="T95" s="22">
        <v>10</v>
      </c>
      <c r="U95" s="23">
        <f t="shared" si="9"/>
        <v>39196.54493905782</v>
      </c>
      <c r="V95" s="67">
        <f t="shared" si="10"/>
        <v>39196.56274345597</v>
      </c>
      <c r="W95" s="14"/>
      <c r="X95" s="14"/>
      <c r="Y95" s="14"/>
      <c r="Z95" s="14"/>
      <c r="AA95" s="14"/>
      <c r="AB95" s="14"/>
    </row>
    <row r="96" spans="1:28" ht="12.75">
      <c r="A96" s="14">
        <v>105</v>
      </c>
      <c r="B96" s="20">
        <v>0</v>
      </c>
      <c r="C96" s="2" t="s">
        <v>169</v>
      </c>
      <c r="D96" s="9" t="s">
        <v>27</v>
      </c>
      <c r="E96" s="14">
        <v>59</v>
      </c>
      <c r="F96" s="36">
        <v>40</v>
      </c>
      <c r="G96" s="4" t="s">
        <v>23</v>
      </c>
      <c r="H96" s="14">
        <v>140</v>
      </c>
      <c r="I96" s="19">
        <v>28.3</v>
      </c>
      <c r="J96" s="11" t="s">
        <v>22</v>
      </c>
      <c r="K96" s="20">
        <f t="shared" si="20"/>
        <v>10.076769390986918</v>
      </c>
      <c r="L96" s="20">
        <f t="shared" si="21"/>
        <v>16.252853856430512</v>
      </c>
      <c r="M96" s="21">
        <v>10</v>
      </c>
      <c r="N96" s="21">
        <f t="shared" si="22"/>
        <v>1.0076769390986917</v>
      </c>
      <c r="O96" s="14">
        <v>15</v>
      </c>
      <c r="P96" s="22">
        <f t="shared" si="23"/>
        <v>27.375</v>
      </c>
      <c r="Q96" s="22">
        <f t="shared" si="24"/>
        <v>22.375</v>
      </c>
      <c r="R96" s="22">
        <f t="shared" si="25"/>
        <v>21.491666666666667</v>
      </c>
      <c r="S96" s="22">
        <f t="shared" si="26"/>
        <v>12.535833333333333</v>
      </c>
      <c r="T96" s="22">
        <v>10</v>
      </c>
      <c r="U96" s="23">
        <f t="shared" si="9"/>
        <v>39196.6047299951</v>
      </c>
      <c r="V96" s="67">
        <f t="shared" si="10"/>
        <v>39196.63530464788</v>
      </c>
      <c r="W96" s="14"/>
      <c r="X96" s="14"/>
      <c r="Y96" s="14"/>
      <c r="Z96" s="14"/>
      <c r="AA96" s="14"/>
      <c r="AB96" s="14"/>
    </row>
    <row r="97" spans="1:28" ht="12.75">
      <c r="A97" s="14">
        <v>106</v>
      </c>
      <c r="B97" s="20">
        <v>10</v>
      </c>
      <c r="C97" s="2" t="s">
        <v>170</v>
      </c>
      <c r="D97" s="9" t="s">
        <v>27</v>
      </c>
      <c r="E97" s="14">
        <v>59</v>
      </c>
      <c r="F97" s="36">
        <v>31.7</v>
      </c>
      <c r="G97" s="4" t="s">
        <v>23</v>
      </c>
      <c r="H97" s="14">
        <v>140</v>
      </c>
      <c r="I97" s="19">
        <v>39.04</v>
      </c>
      <c r="J97" s="11" t="s">
        <v>22</v>
      </c>
      <c r="K97" s="20">
        <f t="shared" si="20"/>
        <v>9.93125575894838</v>
      </c>
      <c r="L97" s="20">
        <f t="shared" si="21"/>
        <v>16.018154449916743</v>
      </c>
      <c r="M97" s="21">
        <v>10</v>
      </c>
      <c r="N97" s="21">
        <f t="shared" si="22"/>
        <v>0.993125575894838</v>
      </c>
      <c r="O97" s="14">
        <v>150</v>
      </c>
      <c r="P97" s="22">
        <f t="shared" si="23"/>
        <v>273.75</v>
      </c>
      <c r="Q97" s="22">
        <f t="shared" si="24"/>
        <v>268.75</v>
      </c>
      <c r="R97" s="22">
        <f t="shared" si="25"/>
        <v>33.56944444444444</v>
      </c>
      <c r="S97" s="22">
        <f t="shared" si="26"/>
        <v>40.458333333333336</v>
      </c>
      <c r="T97" s="22">
        <v>10</v>
      </c>
      <c r="U97" s="23">
        <f t="shared" si="9"/>
        <v>39196.676684880214</v>
      </c>
      <c r="V97" s="67">
        <f t="shared" si="10"/>
        <v>39196.73503750367</v>
      </c>
      <c r="W97" s="14"/>
      <c r="X97" s="14"/>
      <c r="Y97" s="14"/>
      <c r="Z97" s="14"/>
      <c r="AA97" s="14"/>
      <c r="AB97" s="14"/>
    </row>
    <row r="98" spans="1:28" ht="12.75">
      <c r="A98" s="14">
        <v>107</v>
      </c>
      <c r="B98" s="20">
        <v>20</v>
      </c>
      <c r="C98" s="2" t="s">
        <v>171</v>
      </c>
      <c r="D98" s="9" t="s">
        <v>27</v>
      </c>
      <c r="E98" s="14">
        <v>59</v>
      </c>
      <c r="F98" s="36">
        <v>23.4</v>
      </c>
      <c r="G98" s="4" t="s">
        <v>23</v>
      </c>
      <c r="H98" s="14">
        <v>140</v>
      </c>
      <c r="I98" s="19">
        <v>49.78</v>
      </c>
      <c r="J98" s="11" t="s">
        <v>22</v>
      </c>
      <c r="K98" s="20">
        <f t="shared" si="20"/>
        <v>9.943516834814387</v>
      </c>
      <c r="L98" s="20">
        <f t="shared" si="21"/>
        <v>16.037930378732884</v>
      </c>
      <c r="M98" s="21">
        <v>10</v>
      </c>
      <c r="N98" s="21">
        <f t="shared" si="22"/>
        <v>0.9943516834814388</v>
      </c>
      <c r="O98" s="14">
        <v>85</v>
      </c>
      <c r="P98" s="22">
        <f t="shared" si="23"/>
        <v>155.125</v>
      </c>
      <c r="Q98" s="22">
        <f t="shared" si="24"/>
        <v>150.125</v>
      </c>
      <c r="R98" s="22">
        <f t="shared" si="25"/>
        <v>30.008333333333333</v>
      </c>
      <c r="S98" s="22">
        <f t="shared" si="26"/>
        <v>27.014166666666664</v>
      </c>
      <c r="T98" s="22">
        <v>10</v>
      </c>
      <c r="U98" s="23">
        <f t="shared" si="9"/>
        <v>39196.77646882382</v>
      </c>
      <c r="V98" s="67">
        <f t="shared" si="10"/>
        <v>39196.823012226596</v>
      </c>
      <c r="W98" s="14"/>
      <c r="X98" s="14"/>
      <c r="Y98" s="14"/>
      <c r="Z98" s="14"/>
      <c r="AA98" s="14"/>
      <c r="AB98" s="14"/>
    </row>
    <row r="99" spans="1:28" ht="12.75">
      <c r="A99" s="14">
        <v>108</v>
      </c>
      <c r="B99" s="20">
        <v>30</v>
      </c>
      <c r="C99" s="2" t="s">
        <v>172</v>
      </c>
      <c r="D99" s="9" t="s">
        <v>27</v>
      </c>
      <c r="E99" s="14">
        <v>59</v>
      </c>
      <c r="F99" s="36">
        <v>15.1</v>
      </c>
      <c r="G99" s="4" t="s">
        <v>23</v>
      </c>
      <c r="H99" s="14">
        <v>141</v>
      </c>
      <c r="I99" s="19">
        <v>0.52</v>
      </c>
      <c r="J99" s="11" t="s">
        <v>22</v>
      </c>
      <c r="K99" s="20">
        <f t="shared" si="20"/>
        <v>9.955795486214122</v>
      </c>
      <c r="L99" s="20">
        <f t="shared" si="21"/>
        <v>16.057734655184067</v>
      </c>
      <c r="M99" s="21">
        <v>10</v>
      </c>
      <c r="N99" s="21">
        <f t="shared" si="22"/>
        <v>0.9955795486214122</v>
      </c>
      <c r="O99" s="14">
        <v>85</v>
      </c>
      <c r="P99" s="22">
        <f t="shared" si="23"/>
        <v>155.125</v>
      </c>
      <c r="Q99" s="22">
        <f t="shared" si="24"/>
        <v>150.125</v>
      </c>
      <c r="R99" s="22">
        <f t="shared" si="25"/>
        <v>30.008333333333333</v>
      </c>
      <c r="S99" s="22">
        <f t="shared" si="26"/>
        <v>27.014166666666664</v>
      </c>
      <c r="T99" s="22">
        <v>10</v>
      </c>
      <c r="U99" s="23">
        <f t="shared" si="9"/>
        <v>39196.86449470779</v>
      </c>
      <c r="V99" s="67">
        <f t="shared" si="10"/>
        <v>39196.91103811057</v>
      </c>
      <c r="W99" s="14"/>
      <c r="X99" s="14"/>
      <c r="Y99" s="14"/>
      <c r="Z99" s="14"/>
      <c r="AA99" s="14"/>
      <c r="AB99" s="14"/>
    </row>
    <row r="100" spans="1:28" ht="12.75">
      <c r="A100" s="14">
        <v>109</v>
      </c>
      <c r="B100" s="20">
        <v>40</v>
      </c>
      <c r="C100" s="2" t="s">
        <v>164</v>
      </c>
      <c r="D100" s="9" t="s">
        <v>27</v>
      </c>
      <c r="E100" s="14">
        <v>59</v>
      </c>
      <c r="F100" s="36">
        <v>6.8</v>
      </c>
      <c r="G100" s="4" t="s">
        <v>23</v>
      </c>
      <c r="H100" s="14">
        <v>141</v>
      </c>
      <c r="I100" s="19">
        <v>11.26</v>
      </c>
      <c r="J100" s="11" t="s">
        <v>22</v>
      </c>
      <c r="K100" s="20">
        <f t="shared" si="20"/>
        <v>9.968091362744094</v>
      </c>
      <c r="L100" s="20">
        <f t="shared" si="21"/>
        <v>16.077566714103376</v>
      </c>
      <c r="M100" s="21">
        <v>10</v>
      </c>
      <c r="N100" s="21">
        <f t="shared" si="22"/>
        <v>0.9968091362744094</v>
      </c>
      <c r="O100" s="14">
        <v>115</v>
      </c>
      <c r="P100" s="22">
        <f t="shared" si="23"/>
        <v>209.875</v>
      </c>
      <c r="Q100" s="22">
        <f t="shared" si="24"/>
        <v>204.875</v>
      </c>
      <c r="R100" s="22">
        <f t="shared" si="25"/>
        <v>30.872500000000002</v>
      </c>
      <c r="S100" s="22">
        <f t="shared" si="26"/>
        <v>33.219166666666666</v>
      </c>
      <c r="T100" s="22">
        <v>10</v>
      </c>
      <c r="U100" s="23">
        <f t="shared" si="9"/>
        <v>39196.952571824586</v>
      </c>
      <c r="V100" s="67">
        <f t="shared" si="10"/>
        <v>39197.00402437088</v>
      </c>
      <c r="W100" s="14"/>
      <c r="X100" s="14"/>
      <c r="Y100" s="14"/>
      <c r="Z100" s="14"/>
      <c r="AA100" s="14"/>
      <c r="AB100" s="14"/>
    </row>
    <row r="101" spans="1:28" ht="12.75">
      <c r="A101" s="14">
        <v>110</v>
      </c>
      <c r="B101" s="20">
        <v>50</v>
      </c>
      <c r="C101" s="2" t="s">
        <v>173</v>
      </c>
      <c r="D101" s="9" t="s">
        <v>27</v>
      </c>
      <c r="E101" s="14">
        <v>58</v>
      </c>
      <c r="F101" s="36">
        <v>58.5</v>
      </c>
      <c r="G101" s="4" t="s">
        <v>23</v>
      </c>
      <c r="H101" s="14">
        <v>141</v>
      </c>
      <c r="I101" s="19">
        <v>22</v>
      </c>
      <c r="J101" s="11" t="s">
        <v>22</v>
      </c>
      <c r="K101" s="20">
        <f t="shared" si="20"/>
        <v>9.980404114451177</v>
      </c>
      <c r="L101" s="20">
        <f t="shared" si="21"/>
        <v>16.097425991050287</v>
      </c>
      <c r="M101" s="21">
        <v>10</v>
      </c>
      <c r="N101" s="21">
        <f t="shared" si="22"/>
        <v>0.9980404114451178</v>
      </c>
      <c r="O101" s="14">
        <v>500</v>
      </c>
      <c r="P101" s="22">
        <f t="shared" si="23"/>
        <v>912.5</v>
      </c>
      <c r="Q101" s="22">
        <f t="shared" si="24"/>
        <v>907.5</v>
      </c>
      <c r="R101" s="22">
        <f t="shared" si="25"/>
        <v>60.53888888888889</v>
      </c>
      <c r="S101" s="22">
        <f t="shared" si="26"/>
        <v>117.85</v>
      </c>
      <c r="T101" s="22">
        <v>10</v>
      </c>
      <c r="U101" s="23">
        <f t="shared" si="9"/>
        <v>39197.04560938802</v>
      </c>
      <c r="V101" s="67">
        <f t="shared" si="10"/>
        <v>39197.176435005305</v>
      </c>
      <c r="W101" s="14"/>
      <c r="X101" s="14"/>
      <c r="Y101" s="14"/>
      <c r="Z101" s="14"/>
      <c r="AA101" s="14"/>
      <c r="AB101" s="14"/>
    </row>
    <row r="102" spans="1:28" ht="12.75">
      <c r="A102" s="14">
        <v>111</v>
      </c>
      <c r="B102" s="20">
        <v>50</v>
      </c>
      <c r="C102" s="2" t="s">
        <v>174</v>
      </c>
      <c r="D102" s="9" t="s">
        <v>4</v>
      </c>
      <c r="E102" s="14">
        <v>59</v>
      </c>
      <c r="F102" s="36">
        <v>3.8</v>
      </c>
      <c r="G102" s="4" t="s">
        <v>23</v>
      </c>
      <c r="H102" s="14">
        <v>141</v>
      </c>
      <c r="I102" s="19">
        <v>38.3</v>
      </c>
      <c r="J102" s="11" t="s">
        <v>22</v>
      </c>
      <c r="K102" s="20">
        <f t="shared" si="20"/>
        <v>9.934180659996477</v>
      </c>
      <c r="L102" s="20">
        <f t="shared" si="21"/>
        <v>16.022872032252383</v>
      </c>
      <c r="M102" s="21">
        <v>10</v>
      </c>
      <c r="N102" s="21">
        <f t="shared" si="22"/>
        <v>0.9934180659996477</v>
      </c>
      <c r="O102" s="14">
        <v>500</v>
      </c>
      <c r="P102" s="22">
        <f t="shared" si="23"/>
        <v>912.5</v>
      </c>
      <c r="Q102" s="22">
        <f t="shared" si="24"/>
        <v>907.5</v>
      </c>
      <c r="R102" s="22">
        <f t="shared" si="25"/>
        <v>0</v>
      </c>
      <c r="S102" s="22">
        <f t="shared" si="26"/>
        <v>117.85</v>
      </c>
      <c r="T102" s="22">
        <v>10</v>
      </c>
      <c r="U102" s="23">
        <f t="shared" si="9"/>
        <v>39197.21782742472</v>
      </c>
      <c r="V102" s="67">
        <f t="shared" si="10"/>
        <v>39197.306612146946</v>
      </c>
      <c r="W102" s="14"/>
      <c r="X102" s="14"/>
      <c r="Y102" s="14"/>
      <c r="Z102" s="14"/>
      <c r="AA102" s="14"/>
      <c r="AB102" s="14"/>
    </row>
    <row r="103" spans="1:28" ht="12.75">
      <c r="A103" s="14">
        <v>112</v>
      </c>
      <c r="B103" s="20">
        <v>40</v>
      </c>
      <c r="C103" s="2" t="s">
        <v>175</v>
      </c>
      <c r="D103" s="9" t="s">
        <v>4</v>
      </c>
      <c r="E103" s="14">
        <v>59</v>
      </c>
      <c r="F103" s="36">
        <v>12.225</v>
      </c>
      <c r="G103" s="4" t="s">
        <v>23</v>
      </c>
      <c r="H103" s="14">
        <v>141</v>
      </c>
      <c r="I103" s="19">
        <v>27.225</v>
      </c>
      <c r="J103" s="11" t="s">
        <v>22</v>
      </c>
      <c r="K103" s="20">
        <f t="shared" si="20"/>
        <v>10.17191414100932</v>
      </c>
      <c r="L103" s="20">
        <f t="shared" si="21"/>
        <v>16.406313130660195</v>
      </c>
      <c r="M103" s="21">
        <v>10</v>
      </c>
      <c r="N103" s="21">
        <f t="shared" si="22"/>
        <v>1.0171914141009322</v>
      </c>
      <c r="O103" s="14">
        <v>195</v>
      </c>
      <c r="P103" s="22">
        <f t="shared" si="23"/>
        <v>355.875</v>
      </c>
      <c r="Q103" s="22">
        <f t="shared" si="24"/>
        <v>350.875</v>
      </c>
      <c r="R103" s="22">
        <f t="shared" si="25"/>
        <v>0</v>
      </c>
      <c r="S103" s="22">
        <f t="shared" si="26"/>
        <v>49.76583333333333</v>
      </c>
      <c r="T103" s="22">
        <v>10</v>
      </c>
      <c r="U103" s="23">
        <f t="shared" si="9"/>
        <v>39197.348995122535</v>
      </c>
      <c r="V103" s="67">
        <f t="shared" si="10"/>
        <v>39197.39049917346</v>
      </c>
      <c r="W103" s="14"/>
      <c r="X103" s="14"/>
      <c r="Y103" s="14"/>
      <c r="Z103" s="14"/>
      <c r="AA103" s="14"/>
      <c r="AB103" s="14"/>
    </row>
    <row r="104" spans="1:28" ht="12.75">
      <c r="A104" s="14">
        <v>113</v>
      </c>
      <c r="B104" s="20" t="s">
        <v>86</v>
      </c>
      <c r="C104" s="2" t="s">
        <v>34</v>
      </c>
      <c r="D104" s="9" t="s">
        <v>33</v>
      </c>
      <c r="E104" s="14">
        <v>59</v>
      </c>
      <c r="F104" s="36">
        <v>17</v>
      </c>
      <c r="G104" s="4" t="s">
        <v>23</v>
      </c>
      <c r="H104" s="14">
        <v>141</v>
      </c>
      <c r="I104" s="19">
        <v>7.5</v>
      </c>
      <c r="J104" s="11" t="s">
        <v>22</v>
      </c>
      <c r="K104" s="20">
        <f t="shared" si="20"/>
        <v>11.170250847820247</v>
      </c>
      <c r="L104" s="20">
        <f t="shared" si="21"/>
        <v>18.016533625516526</v>
      </c>
      <c r="M104" s="21">
        <v>10</v>
      </c>
      <c r="N104" s="21">
        <f t="shared" si="22"/>
        <v>1.1170250847820247</v>
      </c>
      <c r="O104" s="14">
        <v>150</v>
      </c>
      <c r="P104" s="22">
        <f t="shared" si="23"/>
        <v>273.75</v>
      </c>
      <c r="Q104" s="22">
        <f t="shared" si="24"/>
        <v>268.75</v>
      </c>
      <c r="R104" s="22">
        <f t="shared" si="25"/>
        <v>33.56944444444444</v>
      </c>
      <c r="S104" s="22">
        <f t="shared" si="26"/>
        <v>0</v>
      </c>
      <c r="T104" s="22">
        <v>11</v>
      </c>
      <c r="U104" s="23">
        <f t="shared" si="9"/>
        <v>39197.43704188533</v>
      </c>
      <c r="V104" s="67">
        <f t="shared" si="10"/>
        <v>39197.467992888414</v>
      </c>
      <c r="W104" s="14"/>
      <c r="X104" s="14"/>
      <c r="Y104" s="14"/>
      <c r="Z104" s="14"/>
      <c r="AA104" s="14"/>
      <c r="AB104" s="14"/>
    </row>
    <row r="105" spans="1:28" ht="25.5">
      <c r="A105" s="14">
        <v>114</v>
      </c>
      <c r="B105" s="20">
        <v>30</v>
      </c>
      <c r="C105" s="2" t="s">
        <v>176</v>
      </c>
      <c r="D105" s="9" t="s">
        <v>27</v>
      </c>
      <c r="E105" s="14">
        <v>59</v>
      </c>
      <c r="F105" s="36">
        <v>20.65</v>
      </c>
      <c r="G105" s="4" t="s">
        <v>23</v>
      </c>
      <c r="H105" s="14">
        <v>141</v>
      </c>
      <c r="I105" s="19">
        <v>16.15</v>
      </c>
      <c r="J105" s="11" t="s">
        <v>22</v>
      </c>
      <c r="K105" s="20">
        <f t="shared" si="20"/>
        <v>5.737957847609261</v>
      </c>
      <c r="L105" s="20">
        <f t="shared" si="21"/>
        <v>9.25477072195042</v>
      </c>
      <c r="M105" s="21">
        <v>10</v>
      </c>
      <c r="N105" s="21">
        <f t="shared" si="22"/>
        <v>0.5737957847609261</v>
      </c>
      <c r="O105" s="14">
        <v>175</v>
      </c>
      <c r="P105" s="22">
        <f t="shared" si="23"/>
        <v>319.375</v>
      </c>
      <c r="Q105" s="22">
        <f t="shared" si="24"/>
        <v>314.375</v>
      </c>
      <c r="R105" s="22">
        <f t="shared" si="25"/>
        <v>35.49583333333334</v>
      </c>
      <c r="S105" s="22">
        <f t="shared" si="26"/>
        <v>45.62916666666666</v>
      </c>
      <c r="T105" s="22">
        <v>12</v>
      </c>
      <c r="U105" s="23">
        <f t="shared" si="9"/>
        <v>39197.491901046116</v>
      </c>
      <c r="V105" s="67">
        <f t="shared" si="10"/>
        <v>39197.55657118501</v>
      </c>
      <c r="W105" s="14"/>
      <c r="X105" s="14"/>
      <c r="Y105" s="14"/>
      <c r="Z105" s="14"/>
      <c r="AA105" s="14"/>
      <c r="AB105" s="14"/>
    </row>
    <row r="106" spans="1:28" ht="12.75">
      <c r="A106" s="14">
        <v>115</v>
      </c>
      <c r="C106" s="2" t="s">
        <v>35</v>
      </c>
      <c r="D106" s="9" t="s">
        <v>33</v>
      </c>
      <c r="E106" s="14">
        <v>59</v>
      </c>
      <c r="F106" s="36">
        <v>22</v>
      </c>
      <c r="G106" s="4" t="s">
        <v>23</v>
      </c>
      <c r="H106" s="14">
        <v>141</v>
      </c>
      <c r="I106" s="19">
        <v>25</v>
      </c>
      <c r="J106" s="11" t="s">
        <v>22</v>
      </c>
      <c r="K106" s="20">
        <f t="shared" si="20"/>
        <v>4.718618932396391</v>
      </c>
      <c r="L106" s="20">
        <f t="shared" si="21"/>
        <v>7.610675697413535</v>
      </c>
      <c r="M106" s="21">
        <v>10</v>
      </c>
      <c r="N106" s="21">
        <f t="shared" si="22"/>
        <v>0.4718618932396391</v>
      </c>
      <c r="O106" s="14">
        <v>160</v>
      </c>
      <c r="P106" s="22">
        <f t="shared" si="23"/>
        <v>292</v>
      </c>
      <c r="Q106" s="22">
        <f t="shared" si="24"/>
        <v>287</v>
      </c>
      <c r="R106" s="22">
        <f t="shared" si="25"/>
        <v>34.34</v>
      </c>
      <c r="S106" s="22">
        <f t="shared" si="26"/>
        <v>0</v>
      </c>
      <c r="T106" s="22">
        <v>13</v>
      </c>
      <c r="U106" s="23">
        <f t="shared" si="9"/>
        <v>39197.57623209723</v>
      </c>
      <c r="V106" s="67">
        <f t="shared" si="10"/>
        <v>39197.609107097225</v>
      </c>
      <c r="W106" s="14"/>
      <c r="X106" s="14"/>
      <c r="Y106" s="14"/>
      <c r="Z106" s="14"/>
      <c r="AA106" s="14"/>
      <c r="AB106" s="14"/>
    </row>
    <row r="107" spans="1:28" ht="12.75">
      <c r="A107" s="14">
        <v>116</v>
      </c>
      <c r="B107" s="20">
        <v>20</v>
      </c>
      <c r="C107" s="2" t="s">
        <v>177</v>
      </c>
      <c r="D107" s="9" t="s">
        <v>4</v>
      </c>
      <c r="E107" s="14">
        <v>59</v>
      </c>
      <c r="F107" s="36">
        <v>29.075</v>
      </c>
      <c r="G107" s="4" t="s">
        <v>23</v>
      </c>
      <c r="H107" s="14">
        <v>141</v>
      </c>
      <c r="I107" s="19">
        <v>5.075</v>
      </c>
      <c r="J107" s="11" t="s">
        <v>22</v>
      </c>
      <c r="K107" s="20">
        <f t="shared" si="20"/>
        <v>12.370131920565324</v>
      </c>
      <c r="L107" s="20">
        <f t="shared" si="21"/>
        <v>19.95182567833117</v>
      </c>
      <c r="M107" s="21">
        <v>10</v>
      </c>
      <c r="N107" s="21">
        <f t="shared" si="22"/>
        <v>1.2370131920565324</v>
      </c>
      <c r="O107" s="14">
        <v>150</v>
      </c>
      <c r="P107" s="22">
        <f t="shared" si="23"/>
        <v>273.75</v>
      </c>
      <c r="Q107" s="22">
        <f t="shared" si="24"/>
        <v>268.75</v>
      </c>
      <c r="R107" s="22">
        <f t="shared" si="25"/>
        <v>0</v>
      </c>
      <c r="S107" s="22">
        <f t="shared" si="26"/>
        <v>40.458333333333336</v>
      </c>
      <c r="T107" s="22">
        <v>10</v>
      </c>
      <c r="U107" s="23">
        <f t="shared" si="9"/>
        <v>39197.66064931356</v>
      </c>
      <c r="V107" s="67">
        <f t="shared" si="10"/>
        <v>39197.69568982282</v>
      </c>
      <c r="W107" s="14"/>
      <c r="X107" s="14"/>
      <c r="Y107" s="14"/>
      <c r="Z107" s="14"/>
      <c r="AA107" s="14"/>
      <c r="AB107" s="14"/>
    </row>
    <row r="108" spans="1:28" ht="12.75">
      <c r="A108" s="14">
        <v>117</v>
      </c>
      <c r="B108" s="20">
        <v>10</v>
      </c>
      <c r="C108" s="2" t="s">
        <v>178</v>
      </c>
      <c r="D108" s="9" t="s">
        <v>4</v>
      </c>
      <c r="E108" s="14">
        <v>59</v>
      </c>
      <c r="F108" s="36">
        <v>37.5</v>
      </c>
      <c r="G108" s="4" t="s">
        <v>23</v>
      </c>
      <c r="H108" s="14">
        <v>140</v>
      </c>
      <c r="I108" s="19">
        <v>54</v>
      </c>
      <c r="J108" s="11" t="s">
        <v>22</v>
      </c>
      <c r="K108" s="20">
        <f t="shared" si="20"/>
        <v>10.132915443842622</v>
      </c>
      <c r="L108" s="20">
        <f t="shared" si="21"/>
        <v>16.343412006197777</v>
      </c>
      <c r="M108" s="21">
        <v>10</v>
      </c>
      <c r="N108" s="21">
        <f t="shared" si="22"/>
        <v>1.0132915443842623</v>
      </c>
      <c r="O108" s="14">
        <v>120</v>
      </c>
      <c r="P108" s="22">
        <f t="shared" si="23"/>
        <v>219</v>
      </c>
      <c r="Q108" s="22">
        <f t="shared" si="24"/>
        <v>214</v>
      </c>
      <c r="R108" s="22">
        <f t="shared" si="25"/>
        <v>0</v>
      </c>
      <c r="S108" s="22">
        <f t="shared" si="26"/>
        <v>34.25333333333333</v>
      </c>
      <c r="T108" s="22">
        <v>10</v>
      </c>
      <c r="U108" s="23">
        <f t="shared" si="9"/>
        <v>39197.73791030384</v>
      </c>
      <c r="V108" s="67">
        <f t="shared" si="10"/>
        <v>39197.76864178532</v>
      </c>
      <c r="W108" s="14"/>
      <c r="X108" s="14"/>
      <c r="Y108" s="14"/>
      <c r="Z108" s="14"/>
      <c r="AA108" s="14"/>
      <c r="AB108" s="14"/>
    </row>
    <row r="109" spans="1:28" ht="12.75">
      <c r="A109" s="14">
        <v>118</v>
      </c>
      <c r="B109" s="20">
        <v>0</v>
      </c>
      <c r="C109" s="2" t="s">
        <v>179</v>
      </c>
      <c r="D109" s="9" t="s">
        <v>4</v>
      </c>
      <c r="E109" s="14">
        <v>59</v>
      </c>
      <c r="F109" s="36">
        <v>37.5</v>
      </c>
      <c r="G109" s="4" t="s">
        <v>23</v>
      </c>
      <c r="H109" s="14">
        <v>140</v>
      </c>
      <c r="I109" s="19">
        <v>54</v>
      </c>
      <c r="J109" s="11" t="s">
        <v>22</v>
      </c>
      <c r="K109" s="20">
        <f t="shared" si="20"/>
        <v>0.01</v>
      </c>
      <c r="L109" s="20">
        <f t="shared" si="21"/>
        <v>0.016129032258064516</v>
      </c>
      <c r="M109" s="21">
        <v>10</v>
      </c>
      <c r="N109" s="21">
        <f t="shared" si="22"/>
        <v>0.001</v>
      </c>
      <c r="O109" s="14">
        <v>25</v>
      </c>
      <c r="P109" s="22">
        <f t="shared" si="23"/>
        <v>45.625</v>
      </c>
      <c r="Q109" s="22">
        <f t="shared" si="24"/>
        <v>40.625</v>
      </c>
      <c r="R109" s="22">
        <f t="shared" si="25"/>
        <v>0</v>
      </c>
      <c r="S109" s="22">
        <f t="shared" si="26"/>
        <v>14.604166666666668</v>
      </c>
      <c r="T109" s="22">
        <v>10</v>
      </c>
      <c r="U109" s="23">
        <f t="shared" si="9"/>
        <v>39197.768683451985</v>
      </c>
      <c r="V109" s="67">
        <f t="shared" si="10"/>
        <v>39197.785769678834</v>
      </c>
      <c r="W109" s="14"/>
      <c r="X109" s="14"/>
      <c r="Y109" s="14"/>
      <c r="Z109" s="14"/>
      <c r="AA109" s="14"/>
      <c r="AB109" s="14"/>
    </row>
    <row r="110" spans="1:28" ht="12.75">
      <c r="A110" s="14">
        <v>120</v>
      </c>
      <c r="B110" s="20">
        <v>10</v>
      </c>
      <c r="C110" s="2" t="s">
        <v>180</v>
      </c>
      <c r="D110" s="9" t="s">
        <v>27</v>
      </c>
      <c r="E110" s="14">
        <v>59</v>
      </c>
      <c r="F110" s="36">
        <v>43</v>
      </c>
      <c r="G110" s="4" t="s">
        <v>23</v>
      </c>
      <c r="H110" s="14">
        <v>141</v>
      </c>
      <c r="I110" s="19">
        <v>11</v>
      </c>
      <c r="J110" s="11" t="s">
        <v>22</v>
      </c>
      <c r="K110" s="20">
        <f t="shared" si="20"/>
        <v>10.205212066379422</v>
      </c>
      <c r="L110" s="20">
        <f t="shared" si="21"/>
        <v>16.460019461902295</v>
      </c>
      <c r="M110" s="21">
        <v>10</v>
      </c>
      <c r="N110" s="21">
        <f t="shared" si="22"/>
        <v>1.0205212066379423</v>
      </c>
      <c r="O110" s="14">
        <v>40</v>
      </c>
      <c r="P110" s="22">
        <f t="shared" si="23"/>
        <v>73</v>
      </c>
      <c r="Q110" s="22">
        <f t="shared" si="24"/>
        <v>68</v>
      </c>
      <c r="R110" s="22">
        <f t="shared" si="25"/>
        <v>24.53333333333333</v>
      </c>
      <c r="S110" s="22">
        <f t="shared" si="26"/>
        <v>17.706666666666667</v>
      </c>
      <c r="T110" s="22">
        <v>10</v>
      </c>
      <c r="U110" s="23">
        <f t="shared" si="9"/>
        <v>39197.82829139578</v>
      </c>
      <c r="V110" s="67">
        <f t="shared" si="10"/>
        <v>39197.86456917356</v>
      </c>
      <c r="W110" s="14"/>
      <c r="X110" s="14"/>
      <c r="Y110" s="14"/>
      <c r="Z110" s="14"/>
      <c r="AA110" s="14"/>
      <c r="AB110" s="14"/>
    </row>
    <row r="111" spans="1:28" ht="12.75">
      <c r="A111" s="14">
        <v>121</v>
      </c>
      <c r="B111" s="20">
        <v>20</v>
      </c>
      <c r="C111" s="2" t="s">
        <v>181</v>
      </c>
      <c r="D111" s="9" t="s">
        <v>27</v>
      </c>
      <c r="E111" s="14">
        <v>59</v>
      </c>
      <c r="F111" s="36">
        <v>34.45</v>
      </c>
      <c r="G111" s="4" t="s">
        <v>23</v>
      </c>
      <c r="H111" s="14">
        <v>141</v>
      </c>
      <c r="I111" s="19">
        <v>21.875</v>
      </c>
      <c r="J111" s="11" t="s">
        <v>22</v>
      </c>
      <c r="K111" s="20">
        <f t="shared" si="20"/>
        <v>10.173898458604102</v>
      </c>
      <c r="L111" s="20">
        <f t="shared" si="21"/>
        <v>16.409513642909843</v>
      </c>
      <c r="M111" s="21">
        <v>10</v>
      </c>
      <c r="N111" s="21">
        <f t="shared" si="22"/>
        <v>1.0173898458604103</v>
      </c>
      <c r="O111" s="14">
        <v>72</v>
      </c>
      <c r="P111" s="22">
        <f t="shared" si="23"/>
        <v>131.4</v>
      </c>
      <c r="Q111" s="22">
        <f t="shared" si="24"/>
        <v>126.4</v>
      </c>
      <c r="R111" s="22">
        <f t="shared" si="25"/>
        <v>28.42666666666667</v>
      </c>
      <c r="S111" s="22">
        <f t="shared" si="26"/>
        <v>24.325333333333333</v>
      </c>
      <c r="T111" s="22">
        <v>10</v>
      </c>
      <c r="U111" s="23">
        <f t="shared" si="9"/>
        <v>39197.90696041714</v>
      </c>
      <c r="V111" s="67">
        <f t="shared" si="10"/>
        <v>39197.95053819491</v>
      </c>
      <c r="W111" s="14"/>
      <c r="X111" s="14"/>
      <c r="Y111" s="14"/>
      <c r="Z111" s="14"/>
      <c r="AA111" s="14"/>
      <c r="AB111" s="14"/>
    </row>
    <row r="112" spans="1:28" ht="12.75">
      <c r="A112" s="14">
        <v>122</v>
      </c>
      <c r="B112" s="20">
        <v>30</v>
      </c>
      <c r="C112" s="2" t="s">
        <v>182</v>
      </c>
      <c r="D112" s="9" t="s">
        <v>27</v>
      </c>
      <c r="E112" s="14">
        <v>59</v>
      </c>
      <c r="F112" s="36">
        <v>25.9</v>
      </c>
      <c r="G112" s="4" t="s">
        <v>23</v>
      </c>
      <c r="H112" s="14">
        <v>141</v>
      </c>
      <c r="I112" s="19">
        <v>32.75</v>
      </c>
      <c r="J112" s="11" t="s">
        <v>22</v>
      </c>
      <c r="K112" s="20">
        <f t="shared" si="20"/>
        <v>10.186527914932618</v>
      </c>
      <c r="L112" s="20">
        <f t="shared" si="21"/>
        <v>16.42988373376229</v>
      </c>
      <c r="M112" s="21">
        <v>10</v>
      </c>
      <c r="N112" s="21">
        <f t="shared" si="22"/>
        <v>1.018652791493262</v>
      </c>
      <c r="O112" s="14">
        <v>97</v>
      </c>
      <c r="P112" s="22">
        <f t="shared" si="23"/>
        <v>177.025</v>
      </c>
      <c r="Q112" s="22">
        <f t="shared" si="24"/>
        <v>172.025</v>
      </c>
      <c r="R112" s="22">
        <f t="shared" si="25"/>
        <v>31.468333333333334</v>
      </c>
      <c r="S112" s="22">
        <f t="shared" si="26"/>
        <v>29.496166666666667</v>
      </c>
      <c r="T112" s="22">
        <v>10</v>
      </c>
      <c r="U112" s="23">
        <f t="shared" si="9"/>
        <v>39197.99298206122</v>
      </c>
      <c r="V112" s="67">
        <f t="shared" si="10"/>
        <v>39198.042262964</v>
      </c>
      <c r="W112" s="14"/>
      <c r="X112" s="14"/>
      <c r="Y112" s="14"/>
      <c r="Z112" s="14"/>
      <c r="AA112" s="14"/>
      <c r="AB112" s="14"/>
    </row>
    <row r="113" spans="1:28" ht="12.75">
      <c r="A113" s="14">
        <v>123</v>
      </c>
      <c r="B113" s="20">
        <v>40</v>
      </c>
      <c r="C113" s="2" t="s">
        <v>183</v>
      </c>
      <c r="D113" s="9" t="s">
        <v>27</v>
      </c>
      <c r="E113" s="14">
        <v>59</v>
      </c>
      <c r="F113" s="36">
        <v>17.35</v>
      </c>
      <c r="G113" s="4" t="s">
        <v>23</v>
      </c>
      <c r="H113" s="14">
        <v>141</v>
      </c>
      <c r="I113" s="19">
        <v>43.625</v>
      </c>
      <c r="J113" s="11" t="s">
        <v>22</v>
      </c>
      <c r="K113" s="20">
        <f t="shared" si="20"/>
        <v>10.199176531021772</v>
      </c>
      <c r="L113" s="20">
        <f t="shared" si="21"/>
        <v>16.45028472745447</v>
      </c>
      <c r="M113" s="21">
        <v>10</v>
      </c>
      <c r="N113" s="21">
        <f t="shared" si="22"/>
        <v>1.0199176531021772</v>
      </c>
      <c r="O113" s="14">
        <v>107</v>
      </c>
      <c r="P113" s="22">
        <f t="shared" si="23"/>
        <v>195.275</v>
      </c>
      <c r="Q113" s="22">
        <f t="shared" si="24"/>
        <v>190.275</v>
      </c>
      <c r="R113" s="22">
        <f t="shared" si="25"/>
        <v>32.685</v>
      </c>
      <c r="S113" s="22">
        <f t="shared" si="26"/>
        <v>31.5645</v>
      </c>
      <c r="T113" s="22">
        <v>10</v>
      </c>
      <c r="U113" s="23">
        <f t="shared" si="9"/>
        <v>39198.08475953288</v>
      </c>
      <c r="V113" s="67">
        <f t="shared" si="10"/>
        <v>39198.13632168566</v>
      </c>
      <c r="W113" s="14"/>
      <c r="X113" s="14"/>
      <c r="Y113" s="14"/>
      <c r="Z113" s="14"/>
      <c r="AA113" s="14"/>
      <c r="AB113" s="14"/>
    </row>
    <row r="114" spans="1:28" ht="12.75">
      <c r="A114" s="14">
        <v>124</v>
      </c>
      <c r="B114" s="20">
        <v>50</v>
      </c>
      <c r="C114" s="2" t="s">
        <v>184</v>
      </c>
      <c r="D114" s="9" t="s">
        <v>27</v>
      </c>
      <c r="E114" s="14">
        <v>59</v>
      </c>
      <c r="F114" s="36">
        <v>8.8</v>
      </c>
      <c r="G114" s="4" t="s">
        <v>23</v>
      </c>
      <c r="H114" s="14">
        <v>141</v>
      </c>
      <c r="I114" s="19">
        <v>54.5</v>
      </c>
      <c r="J114" s="11" t="s">
        <v>22</v>
      </c>
      <c r="K114" s="20">
        <f t="shared" si="20"/>
        <v>10.211843923466125</v>
      </c>
      <c r="L114" s="20">
        <f t="shared" si="21"/>
        <v>16.470716005590525</v>
      </c>
      <c r="M114" s="21">
        <v>10</v>
      </c>
      <c r="N114" s="21">
        <f t="shared" si="22"/>
        <v>1.0211843923466124</v>
      </c>
      <c r="O114" s="14">
        <v>640</v>
      </c>
      <c r="P114" s="22">
        <f t="shared" si="23"/>
        <v>1168</v>
      </c>
      <c r="Q114" s="22">
        <f t="shared" si="24"/>
        <v>1163</v>
      </c>
      <c r="R114" s="22">
        <f t="shared" si="25"/>
        <v>71.32666666666667</v>
      </c>
      <c r="S114" s="22">
        <f t="shared" si="26"/>
        <v>146.80666666666667</v>
      </c>
      <c r="T114" s="22">
        <f>(IF(RIGHT($D114,4)="Nets",40,0))</f>
        <v>0</v>
      </c>
      <c r="U114" s="23">
        <f>V113+N114/24</f>
        <v>39198.17887103534</v>
      </c>
      <c r="V114" s="67">
        <f>U114+(R114+S114+T114)/(24*60)</f>
        <v>39198.33035251682</v>
      </c>
      <c r="W114" s="14"/>
      <c r="X114" s="14"/>
      <c r="Y114" s="14"/>
      <c r="Z114" s="14"/>
      <c r="AA114" s="14"/>
      <c r="AB114" s="14"/>
    </row>
    <row r="115" spans="1:28" ht="12.75">
      <c r="A115" s="14">
        <v>125</v>
      </c>
      <c r="B115" s="20" t="s">
        <v>88</v>
      </c>
      <c r="C115" s="2" t="s">
        <v>118</v>
      </c>
      <c r="D115" s="9" t="s">
        <v>27</v>
      </c>
      <c r="E115" s="14">
        <v>59</v>
      </c>
      <c r="F115" s="36">
        <v>32.9</v>
      </c>
      <c r="G115" s="4" t="s">
        <v>23</v>
      </c>
      <c r="H115" s="14">
        <v>143</v>
      </c>
      <c r="I115" s="19">
        <v>55</v>
      </c>
      <c r="J115" s="11" t="s">
        <v>22</v>
      </c>
      <c r="K115" s="20">
        <f t="shared" si="20"/>
        <v>65.99920105659021</v>
      </c>
      <c r="L115" s="20">
        <f>K115/0.62</f>
        <v>106.45032428482291</v>
      </c>
      <c r="M115" s="21">
        <v>12</v>
      </c>
      <c r="N115" s="21">
        <f>K115/M115</f>
        <v>5.499933421382518</v>
      </c>
      <c r="O115" s="14">
        <v>85</v>
      </c>
      <c r="P115" s="22">
        <f>1.825*O115</f>
        <v>155.125</v>
      </c>
      <c r="Q115" s="22">
        <f>P115-5</f>
        <v>150.125</v>
      </c>
      <c r="R115" s="22">
        <f>IF(LEFT($D115,3)="ctd",IF($Q115&lt;200,($Q115/30+$Q115/30+20),(IF($Q115&gt;200,(200/30+($Q115-200)/45+$Q115/50+20),1.4))),0)</f>
        <v>30.008333333333333</v>
      </c>
      <c r="S115" s="22">
        <f t="shared" si="26"/>
        <v>27.014166666666664</v>
      </c>
      <c r="T115" s="22">
        <v>10</v>
      </c>
      <c r="U115" s="23">
        <f aca="true" t="shared" si="27" ref="U115:U126">V114+N115/24</f>
        <v>39198.55951640938</v>
      </c>
      <c r="V115" s="67">
        <f aca="true" t="shared" si="28" ref="V115:V126">U115+(R115+S115+T115)/(24*60)</f>
        <v>39198.60605981216</v>
      </c>
      <c r="W115" s="14"/>
      <c r="X115" s="14"/>
      <c r="Y115" s="14"/>
      <c r="Z115" s="14"/>
      <c r="AA115" s="14"/>
      <c r="AB115" s="14"/>
    </row>
    <row r="116" spans="1:28" ht="12.75">
      <c r="A116" s="14">
        <v>126</v>
      </c>
      <c r="B116" s="20" t="s">
        <v>87</v>
      </c>
      <c r="C116" s="2" t="s">
        <v>117</v>
      </c>
      <c r="D116" s="9" t="s">
        <v>27</v>
      </c>
      <c r="E116" s="14">
        <v>59</v>
      </c>
      <c r="F116" s="36">
        <v>40</v>
      </c>
      <c r="G116" s="4" t="s">
        <v>23</v>
      </c>
      <c r="H116" s="14">
        <v>144</v>
      </c>
      <c r="I116" s="19">
        <v>11</v>
      </c>
      <c r="J116" s="11" t="s">
        <v>22</v>
      </c>
      <c r="K116" s="20">
        <f t="shared" si="20"/>
        <v>10.777283754900745</v>
      </c>
      <c r="L116" s="20">
        <f>K116/0.62</f>
        <v>17.382715733710878</v>
      </c>
      <c r="M116" s="21">
        <v>10</v>
      </c>
      <c r="N116" s="21">
        <f>K116/M116</f>
        <v>1.0777283754900746</v>
      </c>
      <c r="O116" s="14">
        <v>490</v>
      </c>
      <c r="P116" s="22">
        <f>1.825*O116</f>
        <v>894.25</v>
      </c>
      <c r="Q116" s="22">
        <f>P116-5</f>
        <v>889.25</v>
      </c>
      <c r="R116" s="22">
        <f>IF(LEFT($D116,3)="ctd",IF($Q116&lt;200,($Q116/30+$Q116/30+20),(IF($Q116&gt;200,(200/30+($Q116-200)/45+$Q116/50+20),1.4))),0)</f>
        <v>59.76833333333333</v>
      </c>
      <c r="S116" s="22">
        <f t="shared" si="26"/>
        <v>115.78166666666667</v>
      </c>
      <c r="T116" s="22">
        <v>10</v>
      </c>
      <c r="U116" s="23">
        <f t="shared" si="27"/>
        <v>39198.65096516114</v>
      </c>
      <c r="V116" s="67">
        <f t="shared" si="28"/>
        <v>39198.77981932781</v>
      </c>
      <c r="W116" s="14"/>
      <c r="X116" s="14"/>
      <c r="Y116" s="14"/>
      <c r="Z116" s="14"/>
      <c r="AA116" s="14"/>
      <c r="AB116" s="14"/>
    </row>
    <row r="117" spans="1:28" ht="12.75">
      <c r="A117" s="14">
        <v>127</v>
      </c>
      <c r="B117" s="20" t="s">
        <v>86</v>
      </c>
      <c r="C117" s="2" t="s">
        <v>119</v>
      </c>
      <c r="D117" s="9" t="s">
        <v>27</v>
      </c>
      <c r="E117" s="14">
        <v>59</v>
      </c>
      <c r="F117" s="36">
        <v>43.4</v>
      </c>
      <c r="G117" s="4" t="s">
        <v>23</v>
      </c>
      <c r="H117" s="14">
        <v>144</v>
      </c>
      <c r="I117" s="19">
        <v>19</v>
      </c>
      <c r="J117" s="11" t="s">
        <v>22</v>
      </c>
      <c r="K117" s="20">
        <f t="shared" si="20"/>
        <v>5.2878714862561065</v>
      </c>
      <c r="L117" s="20">
        <f>K117/0.62</f>
        <v>8.52882497783243</v>
      </c>
      <c r="M117" s="21">
        <v>10</v>
      </c>
      <c r="N117" s="21">
        <f>K117/M117</f>
        <v>0.5287871486256106</v>
      </c>
      <c r="O117" s="14">
        <v>950</v>
      </c>
      <c r="P117" s="22">
        <f>1.825*O117</f>
        <v>1733.75</v>
      </c>
      <c r="Q117" s="22">
        <f>P117-5</f>
        <v>1728.75</v>
      </c>
      <c r="R117" s="22">
        <f>IF(LEFT($D117,3)="ctd",IF($Q117&lt;200,($Q117/30+$Q117/30+20),(IF($Q117&gt;200,(200/30+($Q117-200)/45+$Q117/50+20),1.4))),0)</f>
        <v>95.21388888888889</v>
      </c>
      <c r="S117" s="22">
        <f t="shared" si="26"/>
        <v>210.92499999999998</v>
      </c>
      <c r="T117" s="22">
        <f>(IF(RIGHT($D117,4)="Nets",40,0))</f>
        <v>0</v>
      </c>
      <c r="U117" s="23">
        <f t="shared" si="27"/>
        <v>39198.80185212567</v>
      </c>
      <c r="V117" s="67">
        <f t="shared" si="28"/>
        <v>39199.01444857629</v>
      </c>
      <c r="W117" s="14"/>
      <c r="X117" s="14"/>
      <c r="Y117" s="14"/>
      <c r="Z117" s="14"/>
      <c r="AA117" s="14"/>
      <c r="AB117" s="14"/>
    </row>
    <row r="118" spans="1:28" ht="12.75">
      <c r="A118" s="14">
        <v>128</v>
      </c>
      <c r="B118" s="20" t="s">
        <v>86</v>
      </c>
      <c r="C118" s="2" t="s">
        <v>120</v>
      </c>
      <c r="D118" s="9" t="s">
        <v>27</v>
      </c>
      <c r="E118" s="14">
        <v>59</v>
      </c>
      <c r="F118" s="36">
        <v>46.699999999999996</v>
      </c>
      <c r="G118" s="4" t="s">
        <v>23</v>
      </c>
      <c r="H118" s="14">
        <v>144</v>
      </c>
      <c r="I118" s="19">
        <v>30.5</v>
      </c>
      <c r="J118" s="11" t="s">
        <v>22</v>
      </c>
      <c r="K118" s="20">
        <f t="shared" si="20"/>
        <v>6.677216008889093</v>
      </c>
      <c r="L118" s="20">
        <f>K118/0.62</f>
        <v>10.769703240143699</v>
      </c>
      <c r="M118" s="21">
        <v>10</v>
      </c>
      <c r="N118" s="21">
        <f>K118/M118</f>
        <v>0.6677216008889093</v>
      </c>
      <c r="O118" s="14">
        <v>950</v>
      </c>
      <c r="P118" s="22">
        <f>1.825*O118</f>
        <v>1733.75</v>
      </c>
      <c r="Q118" s="22">
        <f>P118-5</f>
        <v>1728.75</v>
      </c>
      <c r="R118" s="22">
        <f>IF(LEFT($D118,3)="ctd",IF($Q118&lt;200,($Q118/30+$Q118/30+20),(IF($Q118&gt;200,(200/30+($Q118-200)/45+$Q118/50+20),1.4))),0)</f>
        <v>95.21388888888889</v>
      </c>
      <c r="S118" s="22">
        <f t="shared" si="26"/>
        <v>210.92499999999998</v>
      </c>
      <c r="T118" s="22">
        <f>(IF(RIGHT($D118,4)="Nets",40,0))</f>
        <v>0</v>
      </c>
      <c r="U118" s="23">
        <f t="shared" si="27"/>
        <v>39199.042270309656</v>
      </c>
      <c r="V118" s="67">
        <f t="shared" si="28"/>
        <v>39199.254866760275</v>
      </c>
      <c r="W118" s="14"/>
      <c r="X118" s="14"/>
      <c r="Y118" s="14"/>
      <c r="Z118" s="14"/>
      <c r="AA118" s="14"/>
      <c r="AB118" s="14"/>
    </row>
    <row r="119" spans="1:28" ht="12.75">
      <c r="A119" s="14">
        <v>133</v>
      </c>
      <c r="B119" s="20" t="s">
        <v>86</v>
      </c>
      <c r="C119" s="2" t="s">
        <v>125</v>
      </c>
      <c r="D119" s="9" t="s">
        <v>27</v>
      </c>
      <c r="E119" s="14">
        <v>59</v>
      </c>
      <c r="F119" s="36">
        <v>44</v>
      </c>
      <c r="G119" s="4" t="s">
        <v>23</v>
      </c>
      <c r="H119" s="14">
        <v>145</v>
      </c>
      <c r="I119" s="36">
        <v>25.5</v>
      </c>
      <c r="J119" s="11" t="s">
        <v>22</v>
      </c>
      <c r="K119" s="20">
        <f t="shared" si="20"/>
        <v>27.843769528170306</v>
      </c>
      <c r="L119" s="20">
        <f aca="true" t="shared" si="29" ref="L119:L126">K119/0.62</f>
        <v>44.909305690597265</v>
      </c>
      <c r="M119" s="21">
        <v>12</v>
      </c>
      <c r="N119" s="21">
        <f aca="true" t="shared" si="30" ref="N119:N126">K119/M119</f>
        <v>2.3203141273475256</v>
      </c>
      <c r="O119" s="14">
        <v>65</v>
      </c>
      <c r="P119" s="22">
        <f aca="true" t="shared" si="31" ref="P119:P126">1.825*O119</f>
        <v>118.625</v>
      </c>
      <c r="Q119" s="22">
        <f aca="true" t="shared" si="32" ref="Q119:Q126">P119-5</f>
        <v>113.625</v>
      </c>
      <c r="R119" s="22">
        <f aca="true" t="shared" si="33" ref="R119:R126">IF(LEFT($D119,3)="ctd",IF($Q119&lt;200,($Q119/30+$Q119/30+20),(IF($Q119&gt;200,(200/30+($Q119-200)/45+$Q119/50+20),1.4))),0)</f>
        <v>27.575</v>
      </c>
      <c r="S119" s="22">
        <f t="shared" si="26"/>
        <v>22.877499999999998</v>
      </c>
      <c r="T119" s="22">
        <v>10</v>
      </c>
      <c r="U119" s="23">
        <f>V118+N119/24</f>
        <v>39199.35154651558</v>
      </c>
      <c r="V119" s="67">
        <f>U119+(R119+S119+T119)/(24*60)</f>
        <v>39199.39352741836</v>
      </c>
      <c r="W119" s="14"/>
      <c r="X119" s="14"/>
      <c r="Y119" s="14"/>
      <c r="Z119" s="14"/>
      <c r="AA119" s="14"/>
      <c r="AB119" s="14"/>
    </row>
    <row r="120" spans="1:28" ht="12.75">
      <c r="A120" s="14">
        <v>134</v>
      </c>
      <c r="B120" s="20" t="s">
        <v>87</v>
      </c>
      <c r="C120" s="2" t="s">
        <v>126</v>
      </c>
      <c r="D120" s="9" t="s">
        <v>27</v>
      </c>
      <c r="E120" s="14">
        <v>59</v>
      </c>
      <c r="F120" s="36">
        <v>35</v>
      </c>
      <c r="G120" s="4" t="s">
        <v>23</v>
      </c>
      <c r="H120" s="14">
        <v>145</v>
      </c>
      <c r="I120" s="36">
        <v>26</v>
      </c>
      <c r="J120" s="11" t="s">
        <v>22</v>
      </c>
      <c r="K120" s="20">
        <f t="shared" si="20"/>
        <v>9.013543476378278</v>
      </c>
      <c r="L120" s="20">
        <f t="shared" si="29"/>
        <v>14.537973348997221</v>
      </c>
      <c r="M120" s="21">
        <v>10</v>
      </c>
      <c r="N120" s="21">
        <f t="shared" si="30"/>
        <v>0.9013543476378277</v>
      </c>
      <c r="O120" s="14">
        <v>200</v>
      </c>
      <c r="P120" s="22">
        <f t="shared" si="31"/>
        <v>365</v>
      </c>
      <c r="Q120" s="22">
        <f t="shared" si="32"/>
        <v>360</v>
      </c>
      <c r="R120" s="22">
        <f t="shared" si="33"/>
        <v>37.42222222222222</v>
      </c>
      <c r="S120" s="22">
        <f t="shared" si="26"/>
        <v>50.8</v>
      </c>
      <c r="T120" s="22">
        <v>10</v>
      </c>
      <c r="U120" s="23">
        <f>V119+N120/24</f>
        <v>39199.431083849515</v>
      </c>
      <c r="V120" s="67">
        <f>U120+(R120+S120+T120)/(24*60)</f>
        <v>39199.49929372606</v>
      </c>
      <c r="W120" s="14"/>
      <c r="X120" s="14"/>
      <c r="Y120" s="14"/>
      <c r="Z120" s="14"/>
      <c r="AA120" s="14"/>
      <c r="AB120" s="14"/>
    </row>
    <row r="121" spans="1:28" ht="12.75">
      <c r="A121" s="14">
        <v>135</v>
      </c>
      <c r="B121" s="20" t="s">
        <v>88</v>
      </c>
      <c r="C121" s="2" t="s">
        <v>127</v>
      </c>
      <c r="D121" s="9" t="s">
        <v>27</v>
      </c>
      <c r="E121" s="14">
        <v>59</v>
      </c>
      <c r="F121" s="36">
        <v>26</v>
      </c>
      <c r="G121" s="4" t="s">
        <v>23</v>
      </c>
      <c r="H121" s="14">
        <v>145</v>
      </c>
      <c r="I121" s="36">
        <v>26.5</v>
      </c>
      <c r="J121" s="11" t="s">
        <v>22</v>
      </c>
      <c r="K121" s="20">
        <f t="shared" si="20"/>
        <v>9.013575214425325</v>
      </c>
      <c r="L121" s="20">
        <f t="shared" si="29"/>
        <v>14.538024539395686</v>
      </c>
      <c r="M121" s="21">
        <v>10</v>
      </c>
      <c r="N121" s="21">
        <f t="shared" si="30"/>
        <v>0.9013575214425324</v>
      </c>
      <c r="O121" s="14">
        <v>1000</v>
      </c>
      <c r="P121" s="22">
        <f t="shared" si="31"/>
        <v>1825</v>
      </c>
      <c r="Q121" s="22">
        <f t="shared" si="32"/>
        <v>1820</v>
      </c>
      <c r="R121" s="22">
        <f t="shared" si="33"/>
        <v>99.06666666666666</v>
      </c>
      <c r="S121" s="22">
        <f t="shared" si="26"/>
        <v>221.26666666666665</v>
      </c>
      <c r="T121" s="22">
        <v>10</v>
      </c>
      <c r="U121" s="23">
        <f>V120+N121/24</f>
        <v>39199.536850289456</v>
      </c>
      <c r="V121" s="67">
        <f>U121+(R121+S121+T121)/(24*60)</f>
        <v>39199.766248437605</v>
      </c>
      <c r="W121" s="14"/>
      <c r="X121" s="14"/>
      <c r="Y121" s="14"/>
      <c r="Z121" s="14"/>
      <c r="AA121" s="14"/>
      <c r="AB121" s="14"/>
    </row>
    <row r="122" spans="1:28" ht="12.75">
      <c r="A122" s="14">
        <v>136</v>
      </c>
      <c r="B122" s="20" t="s">
        <v>89</v>
      </c>
      <c r="C122" s="2" t="s">
        <v>128</v>
      </c>
      <c r="D122" s="9" t="s">
        <v>27</v>
      </c>
      <c r="E122" s="14">
        <v>59</v>
      </c>
      <c r="F122" s="36">
        <v>17</v>
      </c>
      <c r="G122" s="4" t="s">
        <v>23</v>
      </c>
      <c r="H122" s="14">
        <v>145</v>
      </c>
      <c r="I122" s="36">
        <v>27</v>
      </c>
      <c r="J122" s="11" t="s">
        <v>22</v>
      </c>
      <c r="K122" s="20">
        <f t="shared" si="20"/>
        <v>9.013607044752478</v>
      </c>
      <c r="L122" s="20">
        <f t="shared" si="29"/>
        <v>14.538075878633029</v>
      </c>
      <c r="M122" s="21">
        <v>10</v>
      </c>
      <c r="N122" s="21">
        <f t="shared" si="30"/>
        <v>0.9013607044752477</v>
      </c>
      <c r="O122" s="14">
        <v>1070</v>
      </c>
      <c r="P122" s="22">
        <f t="shared" si="31"/>
        <v>1952.75</v>
      </c>
      <c r="Q122" s="22">
        <f t="shared" si="32"/>
        <v>1947.75</v>
      </c>
      <c r="R122" s="22">
        <f t="shared" si="33"/>
        <v>104.46055555555554</v>
      </c>
      <c r="S122" s="22">
        <f t="shared" si="26"/>
        <v>235.74499999999998</v>
      </c>
      <c r="T122" s="22">
        <v>10</v>
      </c>
      <c r="U122" s="23">
        <f>V121+N122/24</f>
        <v>39199.803805133626</v>
      </c>
      <c r="V122" s="67">
        <f>U122+(R122+S122+T122)/(24*60)</f>
        <v>39200.0470034361</v>
      </c>
      <c r="W122" s="14"/>
      <c r="X122" s="14"/>
      <c r="Y122" s="14"/>
      <c r="Z122" s="14"/>
      <c r="AA122" s="14"/>
      <c r="AB122" s="14"/>
    </row>
    <row r="123" spans="1:28" ht="25.5">
      <c r="A123" s="14">
        <v>137</v>
      </c>
      <c r="B123" s="20" t="s">
        <v>89</v>
      </c>
      <c r="C123" s="2" t="s">
        <v>187</v>
      </c>
      <c r="D123" s="9" t="s">
        <v>191</v>
      </c>
      <c r="E123" s="14">
        <v>59</v>
      </c>
      <c r="F123" s="36">
        <v>17</v>
      </c>
      <c r="G123" s="4" t="s">
        <v>23</v>
      </c>
      <c r="H123" s="14">
        <v>145</v>
      </c>
      <c r="I123" s="36">
        <v>27</v>
      </c>
      <c r="J123" s="11" t="s">
        <v>22</v>
      </c>
      <c r="K123" s="20">
        <f t="shared" si="20"/>
        <v>0.01</v>
      </c>
      <c r="L123" s="20">
        <f t="shared" si="29"/>
        <v>0.016129032258064516</v>
      </c>
      <c r="M123" s="21">
        <v>12</v>
      </c>
      <c r="N123" s="21">
        <f t="shared" si="30"/>
        <v>0.0008333333333333334</v>
      </c>
      <c r="O123" s="14">
        <v>1070</v>
      </c>
      <c r="P123" s="22">
        <f t="shared" si="31"/>
        <v>1952.75</v>
      </c>
      <c r="Q123" s="22">
        <f t="shared" si="32"/>
        <v>1947.75</v>
      </c>
      <c r="R123" s="22">
        <f t="shared" si="33"/>
        <v>0</v>
      </c>
      <c r="S123" s="22">
        <f t="shared" si="26"/>
        <v>0</v>
      </c>
      <c r="T123" s="22">
        <v>720</v>
      </c>
      <c r="U123" s="23">
        <f>V122+N123/24</f>
        <v>39200.04703815832</v>
      </c>
      <c r="V123" s="67">
        <f>U123+(R123+S123+T123)/(24*60)</f>
        <v>39200.54703815832</v>
      </c>
      <c r="W123" s="14"/>
      <c r="X123" s="14"/>
      <c r="Y123" s="14"/>
      <c r="Z123" s="14"/>
      <c r="AA123" s="14"/>
      <c r="AB123" s="14"/>
    </row>
    <row r="124" spans="3:28" ht="39">
      <c r="C124" s="2" t="s">
        <v>188</v>
      </c>
      <c r="D124" s="9" t="s">
        <v>190</v>
      </c>
      <c r="E124" s="14">
        <v>59</v>
      </c>
      <c r="F124" s="36">
        <v>17</v>
      </c>
      <c r="G124" s="4" t="s">
        <v>23</v>
      </c>
      <c r="H124" s="14">
        <v>145</v>
      </c>
      <c r="I124" s="36">
        <v>27</v>
      </c>
      <c r="J124" s="11" t="s">
        <v>22</v>
      </c>
      <c r="K124" s="20">
        <f t="shared" si="20"/>
        <v>0.01</v>
      </c>
      <c r="L124" s="20">
        <f>K124/0.62</f>
        <v>0.016129032258064516</v>
      </c>
      <c r="M124" s="21">
        <v>12</v>
      </c>
      <c r="N124" s="21"/>
      <c r="P124" s="22"/>
      <c r="Q124" s="22"/>
      <c r="R124" s="22"/>
      <c r="S124" s="22"/>
      <c r="T124" s="22">
        <v>480</v>
      </c>
      <c r="U124" s="23">
        <f t="shared" si="27"/>
        <v>39200.54703815832</v>
      </c>
      <c r="V124" s="67">
        <f t="shared" si="28"/>
        <v>39200.88037149166</v>
      </c>
      <c r="W124" s="14"/>
      <c r="X124" s="14"/>
      <c r="Y124" s="14"/>
      <c r="Z124" s="14"/>
      <c r="AA124" s="14"/>
      <c r="AB124" s="14"/>
    </row>
    <row r="125" spans="1:22" ht="12.75">
      <c r="A125" s="14">
        <v>138</v>
      </c>
      <c r="B125" s="20" t="s">
        <v>89</v>
      </c>
      <c r="C125" s="2" t="s">
        <v>134</v>
      </c>
      <c r="D125" s="9" t="s">
        <v>189</v>
      </c>
      <c r="E125" s="14">
        <v>59</v>
      </c>
      <c r="F125" s="36">
        <v>17</v>
      </c>
      <c r="G125" s="4" t="s">
        <v>23</v>
      </c>
      <c r="H125" s="14">
        <v>145</v>
      </c>
      <c r="I125" s="36">
        <v>27</v>
      </c>
      <c r="J125" s="11" t="s">
        <v>22</v>
      </c>
      <c r="K125" s="20">
        <f t="shared" si="20"/>
        <v>0.01</v>
      </c>
      <c r="L125" s="20">
        <f>K125/0.62</f>
        <v>0.016129032258064516</v>
      </c>
      <c r="M125" s="21">
        <v>12</v>
      </c>
      <c r="N125" s="21">
        <f t="shared" si="30"/>
        <v>0.0008333333333333334</v>
      </c>
      <c r="O125" s="14">
        <v>1070</v>
      </c>
      <c r="P125" s="22">
        <f t="shared" si="31"/>
        <v>1952.75</v>
      </c>
      <c r="Q125" s="22">
        <f t="shared" si="32"/>
        <v>1947.75</v>
      </c>
      <c r="R125" s="22">
        <f t="shared" si="33"/>
        <v>0</v>
      </c>
      <c r="S125" s="22">
        <f t="shared" si="26"/>
        <v>0</v>
      </c>
      <c r="T125" s="22">
        <v>360</v>
      </c>
      <c r="U125" s="23">
        <f t="shared" si="27"/>
        <v>39200.88040621388</v>
      </c>
      <c r="V125" s="67">
        <f t="shared" si="28"/>
        <v>39201.13040621388</v>
      </c>
    </row>
    <row r="126" spans="3:22" ht="25.5">
      <c r="C126" s="9" t="s">
        <v>0</v>
      </c>
      <c r="D126" s="9" t="s">
        <v>3</v>
      </c>
      <c r="E126" s="103" t="s">
        <v>1</v>
      </c>
      <c r="F126" s="104" t="s">
        <v>2</v>
      </c>
      <c r="G126" s="9" t="s">
        <v>23</v>
      </c>
      <c r="H126" s="103">
        <v>152</v>
      </c>
      <c r="I126" s="105">
        <v>31.53</v>
      </c>
      <c r="J126" s="9" t="s">
        <v>22</v>
      </c>
      <c r="K126" s="20">
        <f t="shared" si="20"/>
        <v>240.58243938126913</v>
      </c>
      <c r="L126" s="20">
        <f t="shared" si="29"/>
        <v>388.03619255043407</v>
      </c>
      <c r="M126" s="21">
        <v>12</v>
      </c>
      <c r="N126" s="21">
        <f t="shared" si="30"/>
        <v>20.04853661510576</v>
      </c>
      <c r="O126" s="14">
        <v>51</v>
      </c>
      <c r="P126" s="22">
        <f t="shared" si="31"/>
        <v>93.075</v>
      </c>
      <c r="Q126" s="22">
        <f t="shared" si="32"/>
        <v>88.075</v>
      </c>
      <c r="R126" s="22">
        <f t="shared" si="33"/>
        <v>0</v>
      </c>
      <c r="S126" s="22">
        <f t="shared" si="26"/>
        <v>0</v>
      </c>
      <c r="T126" s="22">
        <f>(IF(RIGHT($D126,4)="Nets",40,0))</f>
        <v>0</v>
      </c>
      <c r="U126" s="23">
        <f t="shared" si="27"/>
        <v>39201.965761906176</v>
      </c>
      <c r="V126" s="67">
        <f t="shared" si="28"/>
        <v>39201.965761906176</v>
      </c>
    </row>
    <row r="127" ht="12.75">
      <c r="S127" s="22">
        <f t="shared" si="26"/>
        <v>0</v>
      </c>
    </row>
    <row r="128" spans="17:21" ht="12.75">
      <c r="Q128" s="17"/>
      <c r="S128" s="22">
        <f t="shared" si="26"/>
        <v>0</v>
      </c>
      <c r="U128" s="14"/>
    </row>
    <row r="129" spans="1:21" ht="12.75">
      <c r="A129" s="14" t="s">
        <v>185</v>
      </c>
      <c r="Q129" s="17"/>
      <c r="S129" s="22">
        <f t="shared" si="26"/>
        <v>0</v>
      </c>
      <c r="U129" s="14"/>
    </row>
    <row r="130" spans="1:22" ht="25.5">
      <c r="A130" s="14" t="s">
        <v>141</v>
      </c>
      <c r="B130" s="14" t="s">
        <v>144</v>
      </c>
      <c r="C130" s="9" t="s">
        <v>143</v>
      </c>
      <c r="D130" s="9" t="s">
        <v>27</v>
      </c>
      <c r="E130" s="4">
        <v>56</v>
      </c>
      <c r="F130" s="36">
        <v>34</v>
      </c>
      <c r="G130" s="4" t="s">
        <v>21</v>
      </c>
      <c r="H130" s="4">
        <v>135</v>
      </c>
      <c r="I130" s="19">
        <v>5</v>
      </c>
      <c r="J130" s="11" t="s">
        <v>142</v>
      </c>
      <c r="K130" s="20">
        <f>0.01+ACOS((COS(PI()/180*(90-(E13+F13/60)))*COS(PI()/180*(90-(E130+F130/60))))+(SIN(PI()/180*(90-(E13+F13/60)))*SIN(PI()/180*(90-(E130+F130/60)))*COS(ABS(PI()/180*((H13+(I13/60))-(H130+(I130/60)))))))*180/PI()*60</f>
        <v>25.67440077067143</v>
      </c>
      <c r="L130" s="20">
        <f>K130/0.62</f>
        <v>41.410323823663596</v>
      </c>
      <c r="M130" s="21">
        <v>10</v>
      </c>
      <c r="N130" s="21">
        <f>K130/M130</f>
        <v>2.567440077067143</v>
      </c>
      <c r="O130" s="15">
        <v>551</v>
      </c>
      <c r="P130" s="22">
        <f>1.825*O130</f>
        <v>1005.5749999999999</v>
      </c>
      <c r="Q130" s="22">
        <f>P130-5</f>
        <v>1000.5749999999999</v>
      </c>
      <c r="R130" s="22">
        <f>IF(LEFT($D130,3)="ctd",IF($Q130&lt;200,($Q130/30+$Q130/30+20),(IF($Q130&gt;200,(200/30+($Q130-200)/45+$Q130/50+20),1.4))),0)</f>
        <v>64.46872222222223</v>
      </c>
      <c r="S130" s="22">
        <f t="shared" si="26"/>
        <v>128.3985</v>
      </c>
      <c r="T130" s="22">
        <v>11</v>
      </c>
      <c r="U130" s="23">
        <f>V13+N130/24</f>
        <v>39189.63844932609</v>
      </c>
      <c r="V130" s="23">
        <f>U130+(R130+S130+T130)/(24*60)</f>
        <v>39189.78002378597</v>
      </c>
    </row>
    <row r="131" ht="12.75">
      <c r="S131" s="22">
        <f t="shared" si="26"/>
        <v>0</v>
      </c>
    </row>
    <row r="132" spans="1:28" s="9" customFormat="1" ht="51.75">
      <c r="A132" s="9" t="s">
        <v>136</v>
      </c>
      <c r="B132" s="94" t="s">
        <v>135</v>
      </c>
      <c r="C132" s="9" t="s">
        <v>5</v>
      </c>
      <c r="D132" s="3" t="s">
        <v>6</v>
      </c>
      <c r="E132" s="9">
        <v>56</v>
      </c>
      <c r="F132" s="39" t="s">
        <v>7</v>
      </c>
      <c r="G132" s="39" t="s">
        <v>8</v>
      </c>
      <c r="H132" s="6" t="s">
        <v>9</v>
      </c>
      <c r="I132" s="40" t="s">
        <v>10</v>
      </c>
      <c r="J132" s="3" t="s">
        <v>8</v>
      </c>
      <c r="K132" s="5" t="s">
        <v>11</v>
      </c>
      <c r="L132" s="5" t="s">
        <v>12</v>
      </c>
      <c r="M132" s="5" t="s">
        <v>13</v>
      </c>
      <c r="N132" s="5" t="s">
        <v>14</v>
      </c>
      <c r="O132" s="6" t="s">
        <v>15</v>
      </c>
      <c r="P132" s="6" t="s">
        <v>16</v>
      </c>
      <c r="Q132" s="6" t="s">
        <v>17</v>
      </c>
      <c r="R132" s="6" t="s">
        <v>24</v>
      </c>
      <c r="S132" s="22" t="s">
        <v>4</v>
      </c>
      <c r="T132" s="6" t="s">
        <v>26</v>
      </c>
      <c r="U132" s="8" t="s">
        <v>18</v>
      </c>
      <c r="V132" s="8" t="s">
        <v>19</v>
      </c>
      <c r="W132" s="95"/>
      <c r="X132" s="95"/>
      <c r="Y132" s="95"/>
      <c r="Z132" s="95"/>
      <c r="AA132" s="95"/>
      <c r="AB132" s="95"/>
    </row>
    <row r="133" spans="1:22" ht="12.75">
      <c r="A133" s="106">
        <v>129</v>
      </c>
      <c r="B133" s="61" t="s">
        <v>86</v>
      </c>
      <c r="C133" s="107" t="s">
        <v>124</v>
      </c>
      <c r="D133" s="57" t="s">
        <v>27</v>
      </c>
      <c r="E133" s="106">
        <v>59</v>
      </c>
      <c r="F133" s="108">
        <v>44</v>
      </c>
      <c r="G133" s="59" t="s">
        <v>23</v>
      </c>
      <c r="H133" s="106">
        <v>144</v>
      </c>
      <c r="I133" s="109">
        <v>55</v>
      </c>
      <c r="J133" s="60" t="s">
        <v>22</v>
      </c>
      <c r="K133" s="61">
        <f>0.01+ACOS((COS(PI()/180*(90-(E118+F118/60)))*COS(PI()/180*(90-(E133+F133/60))))+(SIN(PI()/180*(90-(E118+F118/60)))*SIN(PI()/180*(90-(E133+F133/60)))*COS(ABS(PI()/180*((H118+(I118/60))-(H133+(I133/60)))))))*180/PI()*60</f>
        <v>12.642206259964746</v>
      </c>
      <c r="L133" s="61">
        <f>K133/0.62</f>
        <v>20.390655258007655</v>
      </c>
      <c r="M133" s="62">
        <v>12</v>
      </c>
      <c r="N133" s="62">
        <f>K133/M133</f>
        <v>1.0535171883303955</v>
      </c>
      <c r="O133" s="106">
        <v>80</v>
      </c>
      <c r="P133" s="63">
        <f>1.825*O133</f>
        <v>146</v>
      </c>
      <c r="Q133" s="63">
        <f>P133-5</f>
        <v>141</v>
      </c>
      <c r="R133" s="63">
        <f>IF(LEFT($D133,3)="ctd",IF($Q133&lt;200,($Q133/30+$Q133/30+20),(IF($Q133&gt;200,(200/30+($Q133-200)/45+$Q133/50+20),1.4))),0)</f>
        <v>29.4</v>
      </c>
      <c r="S133" s="22">
        <f t="shared" si="26"/>
        <v>25.98</v>
      </c>
      <c r="T133" s="63">
        <f>(IF(RIGHT($D133,4)="Nets",40,0))</f>
        <v>0</v>
      </c>
      <c r="U133" s="64">
        <f>V118+N133/24</f>
        <v>39199.29876330979</v>
      </c>
      <c r="V133" s="64">
        <f>U133+(R133+S133+T133)/(24*60)</f>
        <v>39199.33722164312</v>
      </c>
    </row>
    <row r="134" spans="1:22" ht="12.75">
      <c r="A134" s="106">
        <v>130</v>
      </c>
      <c r="B134" s="61" t="s">
        <v>87</v>
      </c>
      <c r="C134" s="107" t="s">
        <v>123</v>
      </c>
      <c r="D134" s="57" t="s">
        <v>27</v>
      </c>
      <c r="E134" s="106">
        <v>59</v>
      </c>
      <c r="F134" s="108">
        <v>36.1</v>
      </c>
      <c r="G134" s="59" t="s">
        <v>23</v>
      </c>
      <c r="H134" s="106">
        <v>144</v>
      </c>
      <c r="I134" s="109">
        <v>55</v>
      </c>
      <c r="J134" s="60" t="s">
        <v>22</v>
      </c>
      <c r="K134" s="61">
        <f>0.01+ACOS((COS(PI()/180*(90-(E133+F133/60)))*COS(PI()/180*(90-(E134+F134/60))))+(SIN(PI()/180*(90-(E133+F133/60)))*SIN(PI()/180*(90-(E134+F134/60)))*COS(ABS(PI()/180*((H133+(I133/60))-(H134+(I134/60)))))))*180/PI()*60</f>
        <v>7.909999999964141</v>
      </c>
      <c r="L134" s="61">
        <f>K134/0.62</f>
        <v>12.758064516071196</v>
      </c>
      <c r="M134" s="62">
        <v>10</v>
      </c>
      <c r="N134" s="62">
        <f>K134/M134</f>
        <v>0.7909999999964141</v>
      </c>
      <c r="O134" s="106">
        <v>90</v>
      </c>
      <c r="P134" s="63">
        <f>1.825*O134</f>
        <v>164.25</v>
      </c>
      <c r="Q134" s="63">
        <f>P134-5</f>
        <v>159.25</v>
      </c>
      <c r="R134" s="63">
        <f>IF(LEFT($D134,3)="ctd",IF($Q134&lt;200,($Q134/30+$Q134/30+20),(IF($Q134&gt;200,(200/30+($Q134-200)/45+$Q134/50+20),1.4))),0)</f>
        <v>30.616666666666667</v>
      </c>
      <c r="S134" s="22">
        <f t="shared" si="26"/>
        <v>28.048333333333332</v>
      </c>
      <c r="T134" s="63">
        <v>10</v>
      </c>
      <c r="U134" s="64">
        <f>V133+N134/24</f>
        <v>39199.37017997645</v>
      </c>
      <c r="V134" s="64">
        <f>U134+(R134+S134+T134)/(24*60)</f>
        <v>39199.41786400423</v>
      </c>
    </row>
    <row r="135" spans="1:22" ht="12.75">
      <c r="A135" s="106">
        <v>131</v>
      </c>
      <c r="B135" s="61" t="s">
        <v>88</v>
      </c>
      <c r="C135" s="107" t="s">
        <v>122</v>
      </c>
      <c r="D135" s="57" t="s">
        <v>27</v>
      </c>
      <c r="E135" s="106">
        <v>59</v>
      </c>
      <c r="F135" s="108">
        <v>28.2</v>
      </c>
      <c r="G135" s="59" t="s">
        <v>23</v>
      </c>
      <c r="H135" s="106">
        <v>144</v>
      </c>
      <c r="I135" s="109">
        <v>55</v>
      </c>
      <c r="J135" s="60" t="s">
        <v>22</v>
      </c>
      <c r="K135" s="61">
        <f>0.01+ACOS((COS(PI()/180*(90-(E134+F134/60)))*COS(PI()/180*(90-(E135+F135/60))))+(SIN(PI()/180*(90-(E134+F134/60)))*SIN(PI()/180*(90-(E135+F135/60)))*COS(ABS(PI()/180*((H134+(I134/60))-(H135+(I135/60)))))))*180/PI()*60</f>
        <v>7.909999999964141</v>
      </c>
      <c r="L135" s="61">
        <f>K135/0.62</f>
        <v>12.758064516071196</v>
      </c>
      <c r="M135" s="62">
        <v>10</v>
      </c>
      <c r="N135" s="62">
        <f>K135/M135</f>
        <v>0.7909999999964141</v>
      </c>
      <c r="O135" s="106">
        <v>100</v>
      </c>
      <c r="P135" s="63">
        <f>1.825*O135</f>
        <v>182.5</v>
      </c>
      <c r="Q135" s="63">
        <f>P135-5</f>
        <v>177.5</v>
      </c>
      <c r="R135" s="63">
        <f>IF(LEFT($D135,3)="ctd",IF($Q135&lt;200,($Q135/30+$Q135/30+20),(IF($Q135&gt;200,(200/30+($Q135-200)/45+$Q135/50+20),1.4))),0)</f>
        <v>31.833333333333336</v>
      </c>
      <c r="S135" s="22">
        <f t="shared" si="26"/>
        <v>30.116666666666667</v>
      </c>
      <c r="T135" s="63">
        <v>10</v>
      </c>
      <c r="U135" s="64">
        <f>V134+N135/24</f>
        <v>39199.45082233756</v>
      </c>
      <c r="V135" s="64">
        <f>U135+(R135+S135+T135)/(24*60)</f>
        <v>39199.50078761534</v>
      </c>
    </row>
    <row r="136" spans="1:22" ht="12.75">
      <c r="A136" s="106">
        <v>132</v>
      </c>
      <c r="B136" s="61" t="s">
        <v>89</v>
      </c>
      <c r="C136" s="107" t="s">
        <v>121</v>
      </c>
      <c r="D136" s="57" t="s">
        <v>27</v>
      </c>
      <c r="E136" s="106">
        <v>59</v>
      </c>
      <c r="F136" s="108">
        <v>20.299999999999997</v>
      </c>
      <c r="G136" s="59" t="s">
        <v>23</v>
      </c>
      <c r="H136" s="106">
        <v>144</v>
      </c>
      <c r="I136" s="109">
        <v>55</v>
      </c>
      <c r="J136" s="60" t="s">
        <v>22</v>
      </c>
      <c r="K136" s="61">
        <f>0.01+ACOS((COS(PI()/180*(90-(E135+F135/60)))*COS(PI()/180*(90-(E136+F136/60))))+(SIN(PI()/180*(90-(E135+F135/60)))*SIN(PI()/180*(90-(E136+F136/60)))*COS(ABS(PI()/180*((H135+(I135/60))-(H136+(I136/60)))))))*180/PI()*60</f>
        <v>7.909999999964141</v>
      </c>
      <c r="L136" s="61">
        <f>K136/0.62</f>
        <v>12.758064516071196</v>
      </c>
      <c r="M136" s="62">
        <v>10</v>
      </c>
      <c r="N136" s="62">
        <f>K136/M136</f>
        <v>0.7909999999964141</v>
      </c>
      <c r="O136" s="106">
        <v>1100</v>
      </c>
      <c r="P136" s="63">
        <f>1.825*O136</f>
        <v>2007.5</v>
      </c>
      <c r="Q136" s="63">
        <f>P136-5</f>
        <v>2002.5</v>
      </c>
      <c r="R136" s="63">
        <f>IF(LEFT($D136,3)="ctd",IF($Q136&lt;200,($Q136/30+$Q136/30+20),(IF($Q136&gt;200,(200/30+($Q136-200)/45+$Q136/50+20),1.4))),0)</f>
        <v>106.77222222222221</v>
      </c>
      <c r="S136" s="22">
        <f t="shared" si="26"/>
        <v>241.95</v>
      </c>
      <c r="T136" s="63">
        <v>10</v>
      </c>
      <c r="U136" s="64">
        <f>V135+N136/24</f>
        <v>39199.53374594867</v>
      </c>
      <c r="V136" s="64">
        <f>U136+(R136+S136+T136)/(24*60)</f>
        <v>39199.782858602994</v>
      </c>
    </row>
    <row r="137" ht="12.75">
      <c r="S137" s="22">
        <f t="shared" si="26"/>
        <v>0</v>
      </c>
    </row>
    <row r="138" spans="1:22" ht="12.75">
      <c r="A138" s="106">
        <v>81</v>
      </c>
      <c r="B138" s="61">
        <v>0</v>
      </c>
      <c r="C138" s="107" t="s">
        <v>145</v>
      </c>
      <c r="D138" s="57" t="s">
        <v>27</v>
      </c>
      <c r="E138" s="106">
        <v>59</v>
      </c>
      <c r="F138" s="110">
        <v>17.7</v>
      </c>
      <c r="G138" s="59" t="s">
        <v>23</v>
      </c>
      <c r="H138" s="106">
        <v>139</v>
      </c>
      <c r="I138" s="110">
        <v>23</v>
      </c>
      <c r="J138" s="60" t="s">
        <v>22</v>
      </c>
      <c r="K138" s="61" t="e">
        <f>0.01+ACOS((COS(PI()/180*(90-(#REF!+#REF!/60)))*COS(PI()/180*(90-(E138+F138/60))))+(SIN(PI()/180*(90-(#REF!+#REF!/60)))*SIN(PI()/180*(90-(E138+F138/60)))*COS(ABS(PI()/180*((#REF!+(#REF!/60))-(H138+(I138/60)))))))*180/PI()*60</f>
        <v>#REF!</v>
      </c>
      <c r="L138" s="61" t="e">
        <f aca="true" t="shared" si="34" ref="L138:L143">K138/0.62</f>
        <v>#REF!</v>
      </c>
      <c r="M138" s="62">
        <v>10</v>
      </c>
      <c r="N138" s="62" t="e">
        <f aca="true" t="shared" si="35" ref="N138:N143">K138/M138</f>
        <v>#REF!</v>
      </c>
      <c r="O138" s="106">
        <v>30</v>
      </c>
      <c r="P138" s="63">
        <f aca="true" t="shared" si="36" ref="P138:P143">1.825*O138</f>
        <v>54.75</v>
      </c>
      <c r="Q138" s="63">
        <f aca="true" t="shared" si="37" ref="Q138:Q143">P138-5</f>
        <v>49.75</v>
      </c>
      <c r="R138" s="63">
        <f aca="true" t="shared" si="38" ref="R138:R143">IF(LEFT($D138,3)="ctd",IF($Q138&lt;200,($Q138/30+$Q138/30+20),(IF($Q138&gt;200,(200/30+($Q138-200)/45+$Q138/50+20),1.4))),0)</f>
        <v>23.316666666666666</v>
      </c>
      <c r="S138" s="22">
        <f t="shared" si="26"/>
        <v>15.638333333333334</v>
      </c>
      <c r="T138" s="63">
        <v>10</v>
      </c>
      <c r="U138" s="64" t="e">
        <f>#REF!+N138/24</f>
        <v>#REF!</v>
      </c>
      <c r="V138" s="64" t="e">
        <f aca="true" t="shared" si="39" ref="V138:V143">U138+(R138+S138+T138)/(24*60)</f>
        <v>#REF!</v>
      </c>
    </row>
    <row r="139" spans="1:22" ht="12.75">
      <c r="A139" s="106">
        <v>82</v>
      </c>
      <c r="B139" s="61">
        <v>10</v>
      </c>
      <c r="C139" s="107" t="s">
        <v>146</v>
      </c>
      <c r="D139" s="57" t="s">
        <v>27</v>
      </c>
      <c r="E139" s="106">
        <v>59</v>
      </c>
      <c r="F139" s="110">
        <v>9.48</v>
      </c>
      <c r="G139" s="59" t="s">
        <v>23</v>
      </c>
      <c r="H139" s="106">
        <v>139</v>
      </c>
      <c r="I139" s="110">
        <v>32.54</v>
      </c>
      <c r="J139" s="60" t="s">
        <v>22</v>
      </c>
      <c r="K139" s="61">
        <f>0.01+ACOS((COS(PI()/180*(90-(E138+F138/60)))*COS(PI()/180*(90-(E139+F139/60))))+(SIN(PI()/180*(90-(E138+F138/60)))*SIN(PI()/180*(90-(E139+F139/60)))*COS(ABS(PI()/180*((H138+(I138/60))-(H139+(I139/60)))))))*180/PI()*60</f>
        <v>9.569989673242002</v>
      </c>
      <c r="L139" s="61">
        <f t="shared" si="34"/>
        <v>15.435467214906454</v>
      </c>
      <c r="M139" s="62">
        <v>10</v>
      </c>
      <c r="N139" s="62">
        <f t="shared" si="35"/>
        <v>0.9569989673242002</v>
      </c>
      <c r="O139" s="106">
        <v>65</v>
      </c>
      <c r="P139" s="63">
        <f t="shared" si="36"/>
        <v>118.625</v>
      </c>
      <c r="Q139" s="63">
        <f t="shared" si="37"/>
        <v>113.625</v>
      </c>
      <c r="R139" s="63">
        <f t="shared" si="38"/>
        <v>27.575</v>
      </c>
      <c r="S139" s="22">
        <f t="shared" si="26"/>
        <v>22.877499999999998</v>
      </c>
      <c r="T139" s="63">
        <v>10</v>
      </c>
      <c r="U139" s="64" t="e">
        <f>V138+N139/24</f>
        <v>#REF!</v>
      </c>
      <c r="V139" s="64" t="e">
        <f t="shared" si="39"/>
        <v>#REF!</v>
      </c>
    </row>
    <row r="140" spans="1:22" ht="12.75">
      <c r="A140" s="106">
        <v>83</v>
      </c>
      <c r="B140" s="61">
        <v>20</v>
      </c>
      <c r="C140" s="107" t="s">
        <v>147</v>
      </c>
      <c r="D140" s="57" t="s">
        <v>27</v>
      </c>
      <c r="E140" s="106">
        <v>59</v>
      </c>
      <c r="F140" s="110">
        <v>1.26</v>
      </c>
      <c r="G140" s="59" t="s">
        <v>23</v>
      </c>
      <c r="H140" s="106">
        <v>139</v>
      </c>
      <c r="I140" s="110">
        <v>42.08</v>
      </c>
      <c r="J140" s="60" t="s">
        <v>22</v>
      </c>
      <c r="K140" s="61">
        <f>0.01+ACOS((COS(PI()/180*(90-(E139+F139/60)))*COS(PI()/180*(90-(E140+F140/60))))+(SIN(PI()/180*(90-(E139+F139/60)))*SIN(PI()/180*(90-(E140+F140/60)))*COS(ABS(PI()/180*((H139+(I139/60))-(H140+(I140/60)))))))*180/PI()*60</f>
        <v>9.580004249748635</v>
      </c>
      <c r="L140" s="61">
        <f t="shared" si="34"/>
        <v>15.451619757659088</v>
      </c>
      <c r="M140" s="62">
        <v>10</v>
      </c>
      <c r="N140" s="62">
        <f t="shared" si="35"/>
        <v>0.9580004249748635</v>
      </c>
      <c r="O140" s="106">
        <v>63</v>
      </c>
      <c r="P140" s="63">
        <f t="shared" si="36"/>
        <v>114.975</v>
      </c>
      <c r="Q140" s="63">
        <f t="shared" si="37"/>
        <v>109.975</v>
      </c>
      <c r="R140" s="63">
        <f t="shared" si="38"/>
        <v>27.331666666666667</v>
      </c>
      <c r="S140" s="22">
        <f t="shared" si="26"/>
        <v>22.463833333333334</v>
      </c>
      <c r="T140" s="63">
        <v>10</v>
      </c>
      <c r="U140" s="64" t="e">
        <f>V139+N140/24</f>
        <v>#REF!</v>
      </c>
      <c r="V140" s="64" t="e">
        <f t="shared" si="39"/>
        <v>#REF!</v>
      </c>
    </row>
    <row r="141" spans="1:22" ht="12.75">
      <c r="A141" s="106">
        <v>84</v>
      </c>
      <c r="B141" s="61">
        <v>30</v>
      </c>
      <c r="C141" s="107" t="s">
        <v>148</v>
      </c>
      <c r="D141" s="57" t="s">
        <v>27</v>
      </c>
      <c r="E141" s="106">
        <v>58</v>
      </c>
      <c r="F141" s="110">
        <v>53.04</v>
      </c>
      <c r="G141" s="59" t="s">
        <v>23</v>
      </c>
      <c r="H141" s="106">
        <v>139</v>
      </c>
      <c r="I141" s="110">
        <v>51.62</v>
      </c>
      <c r="J141" s="60" t="s">
        <v>22</v>
      </c>
      <c r="K141" s="61">
        <f>0.01+ACOS((COS(PI()/180*(90-(E140+F140/60)))*COS(PI()/180*(90-(E141+F141/60))))+(SIN(PI()/180*(90-(E140+F140/60)))*SIN(PI()/180*(90-(E141+F141/60)))*COS(ABS(PI()/180*((H140+(I140/60))-(H141+(I141/60)))))))*180/PI()*60</f>
        <v>9.590034006790862</v>
      </c>
      <c r="L141" s="61">
        <f t="shared" si="34"/>
        <v>15.467796785146552</v>
      </c>
      <c r="M141" s="62">
        <v>10</v>
      </c>
      <c r="N141" s="62">
        <f t="shared" si="35"/>
        <v>0.9590034006790862</v>
      </c>
      <c r="O141" s="106">
        <v>86</v>
      </c>
      <c r="P141" s="63">
        <f t="shared" si="36"/>
        <v>156.95</v>
      </c>
      <c r="Q141" s="63">
        <f t="shared" si="37"/>
        <v>151.95</v>
      </c>
      <c r="R141" s="63">
        <f t="shared" si="38"/>
        <v>30.13</v>
      </c>
      <c r="S141" s="22">
        <f t="shared" si="26"/>
        <v>27.220999999999997</v>
      </c>
      <c r="T141" s="63">
        <v>10</v>
      </c>
      <c r="U141" s="64" t="e">
        <f>V140+N141/24</f>
        <v>#REF!</v>
      </c>
      <c r="V141" s="64" t="e">
        <f t="shared" si="39"/>
        <v>#REF!</v>
      </c>
    </row>
    <row r="142" spans="1:22" ht="12.75">
      <c r="A142" s="106">
        <v>85</v>
      </c>
      <c r="B142" s="61">
        <v>40</v>
      </c>
      <c r="C142" s="107" t="s">
        <v>149</v>
      </c>
      <c r="D142" s="57" t="s">
        <v>27</v>
      </c>
      <c r="E142" s="106">
        <v>58</v>
      </c>
      <c r="F142" s="110">
        <v>44.82</v>
      </c>
      <c r="G142" s="59" t="s">
        <v>23</v>
      </c>
      <c r="H142" s="106">
        <v>140</v>
      </c>
      <c r="I142" s="110">
        <v>1.16</v>
      </c>
      <c r="J142" s="60" t="s">
        <v>22</v>
      </c>
      <c r="K142" s="61">
        <f>0.01+ACOS((COS(PI()/180*(90-(E141+F141/60)))*COS(PI()/180*(90-(E142+F142/60))))+(SIN(PI()/180*(90-(E141+F141/60)))*SIN(PI()/180*(90-(E142+F142/60)))*COS(ABS(PI()/180*((H141+(I141/60))-(H142+(I142/60)))))))*180/PI()*60</f>
        <v>9.60007866757188</v>
      </c>
      <c r="L142" s="61">
        <f t="shared" si="34"/>
        <v>15.483997850922387</v>
      </c>
      <c r="M142" s="62">
        <v>10</v>
      </c>
      <c r="N142" s="62">
        <f t="shared" si="35"/>
        <v>0.9600078667571881</v>
      </c>
      <c r="O142" s="106">
        <v>100</v>
      </c>
      <c r="P142" s="63">
        <f t="shared" si="36"/>
        <v>182.5</v>
      </c>
      <c r="Q142" s="63">
        <f t="shared" si="37"/>
        <v>177.5</v>
      </c>
      <c r="R142" s="63">
        <f t="shared" si="38"/>
        <v>31.833333333333336</v>
      </c>
      <c r="S142" s="22">
        <f>IF(RIGHT($D142,3)="bon",IF($Q142&lt;650,($Q142/30*1.7*2+10),(IF($Q142&gt;200,($Q142/30*1.7*2+15),1.4))),0)</f>
        <v>30.116666666666667</v>
      </c>
      <c r="T142" s="63">
        <v>10</v>
      </c>
      <c r="U142" s="64" t="e">
        <f>V141+N142/24</f>
        <v>#REF!</v>
      </c>
      <c r="V142" s="64" t="e">
        <f t="shared" si="39"/>
        <v>#REF!</v>
      </c>
    </row>
    <row r="143" spans="1:22" ht="12.75">
      <c r="A143" s="106">
        <v>86</v>
      </c>
      <c r="B143" s="61">
        <v>50</v>
      </c>
      <c r="C143" s="107" t="s">
        <v>150</v>
      </c>
      <c r="D143" s="57" t="s">
        <v>27</v>
      </c>
      <c r="E143" s="106">
        <v>58</v>
      </c>
      <c r="F143" s="110">
        <v>36.6</v>
      </c>
      <c r="G143" s="59" t="s">
        <v>23</v>
      </c>
      <c r="H143" s="106">
        <v>140</v>
      </c>
      <c r="I143" s="110">
        <v>10.7</v>
      </c>
      <c r="J143" s="60" t="s">
        <v>22</v>
      </c>
      <c r="K143" s="61">
        <f>0.01+ACOS((COS(PI()/180*(90-(E142+F142/60)))*COS(PI()/180*(90-(E143+F143/60))))+(SIN(PI()/180*(90-(E142+F142/60)))*SIN(PI()/180*(90-(E143+F143/60)))*COS(ABS(PI()/180*((H142+(I142/60))-(H143+(I143/60)))))))*180/PI()*60</f>
        <v>9.610137956247526</v>
      </c>
      <c r="L143" s="61">
        <f t="shared" si="34"/>
        <v>15.500222510076654</v>
      </c>
      <c r="M143" s="62">
        <v>10</v>
      </c>
      <c r="N143" s="62">
        <f t="shared" si="35"/>
        <v>0.9610137956247525</v>
      </c>
      <c r="O143" s="106">
        <v>705</v>
      </c>
      <c r="P143" s="63">
        <f t="shared" si="36"/>
        <v>1286.625</v>
      </c>
      <c r="Q143" s="63">
        <f t="shared" si="37"/>
        <v>1281.625</v>
      </c>
      <c r="R143" s="63">
        <f t="shared" si="38"/>
        <v>76.33527777777778</v>
      </c>
      <c r="S143" s="22">
        <f>IF(RIGHT($D143,3)="bon",IF($Q143&lt;650,($Q143/30*1.7*2+10),(IF($Q143&gt;200,($Q143/30*1.7*2+15),1.4))),0)</f>
        <v>160.25083333333333</v>
      </c>
      <c r="T143" s="63">
        <v>10</v>
      </c>
      <c r="U143" s="64" t="e">
        <f>V142+N143/24</f>
        <v>#REF!</v>
      </c>
      <c r="V143" s="64" t="e">
        <f t="shared" si="39"/>
        <v>#REF!</v>
      </c>
    </row>
    <row r="146" spans="2:22" ht="12.75">
      <c r="B146" s="20">
        <v>3</v>
      </c>
      <c r="C146" s="9" t="s">
        <v>116</v>
      </c>
      <c r="D146" s="9" t="s">
        <v>27</v>
      </c>
      <c r="E146" s="4">
        <v>57</v>
      </c>
      <c r="F146" s="36">
        <v>55.216666666666775</v>
      </c>
      <c r="G146" s="4" t="s">
        <v>23</v>
      </c>
      <c r="H146" s="15">
        <v>137</v>
      </c>
      <c r="I146" s="19">
        <v>12.1055555555556</v>
      </c>
      <c r="J146" s="11" t="s">
        <v>22</v>
      </c>
      <c r="K146" s="20">
        <f>0.01+ACOS((COS(PI()/180*(90-(E76+F76/60)))*COS(PI()/180*(90-(E146+F146/60))))+(SIN(PI()/180*(90-(E76+F76/60)))*SIN(PI()/180*(90-(E146+F146/60)))*COS(ABS(PI()/180*((H76+(I76/60))-(H146+(I146/60)))))))*180/PI()*60</f>
        <v>19.845878357834767</v>
      </c>
      <c r="L146" s="20">
        <f>K146/0.62</f>
        <v>32.00948122231414</v>
      </c>
      <c r="M146" s="21">
        <v>10</v>
      </c>
      <c r="N146" s="21">
        <f>K146/M146</f>
        <v>1.9845878357834768</v>
      </c>
      <c r="O146" s="15">
        <v>205</v>
      </c>
      <c r="P146" s="22">
        <f>1.825*O146</f>
        <v>374.125</v>
      </c>
      <c r="Q146" s="22">
        <f>P146-5</f>
        <v>369.125</v>
      </c>
      <c r="R146" s="22">
        <f>IF(LEFT($D146,3)="ctd",IF($Q146&lt;200,($Q146/30+$Q146/30+20),(IF($Q146&gt;200,(200/30+($Q146-200)/45+$Q146/50+20),1.4))),0)</f>
        <v>37.807500000000005</v>
      </c>
      <c r="S146" s="22">
        <f>IF(RIGHT($D146,3)="bon",IF($Q146&lt;650,($Q146/30*1.7*2+10),(IF($Q146&gt;200,($Q146/30*1.7*2+15),1.4))),0)</f>
        <v>51.83416666666667</v>
      </c>
      <c r="T146" s="22">
        <v>10</v>
      </c>
      <c r="U146" s="23">
        <f>V76+N146/24</f>
        <v>39194.7014082426</v>
      </c>
      <c r="V146" s="67">
        <f>U146+(R146+S146+T146)/(24*60)</f>
        <v>39194.77060384445</v>
      </c>
    </row>
    <row r="147" spans="2:22" ht="12.75">
      <c r="B147" s="20">
        <v>3</v>
      </c>
      <c r="C147" s="9" t="s">
        <v>113</v>
      </c>
      <c r="D147" s="9" t="s">
        <v>27</v>
      </c>
      <c r="E147" s="4">
        <v>57</v>
      </c>
      <c r="F147" s="36">
        <v>53.850000000000044</v>
      </c>
      <c r="G147" s="4" t="s">
        <v>23</v>
      </c>
      <c r="H147" s="15">
        <v>137</v>
      </c>
      <c r="I147" s="19">
        <v>3.7611111111111</v>
      </c>
      <c r="J147" s="11" t="s">
        <v>22</v>
      </c>
      <c r="K147" s="20">
        <f>0.01+ACOS((COS(PI()/180*(90-(E146+F146/60)))*COS(PI()/180*(90-(E147+F147/60))))+(SIN(PI()/180*(90-(E146+F146/60)))*SIN(PI()/180*(90-(E147+F147/60)))*COS(ABS(PI()/180*((H146+(I146/60))-(H147+(I147/60)))))))*180/PI()*60</f>
        <v>4.6490088715035975</v>
      </c>
      <c r="L147" s="20">
        <f>K147/0.62</f>
        <v>7.498401405650964</v>
      </c>
      <c r="M147" s="21">
        <v>10</v>
      </c>
      <c r="N147" s="21">
        <f>K147/M147</f>
        <v>0.46490088715035977</v>
      </c>
      <c r="O147" s="15">
        <v>205</v>
      </c>
      <c r="P147" s="22">
        <f>1.825*O147</f>
        <v>374.125</v>
      </c>
      <c r="Q147" s="22">
        <f>P147-5</f>
        <v>369.125</v>
      </c>
      <c r="R147" s="22">
        <f>IF(LEFT($D147,3)="ctd",IF($Q147&lt;200,($Q147/30+$Q147/30+20),(IF($Q147&gt;200,(200/30+($Q147-200)/45+$Q147/50+20),1.4))),0)</f>
        <v>37.807500000000005</v>
      </c>
      <c r="S147" s="22">
        <f>IF(RIGHT($D147,3)="bon",IF($Q147&lt;650,($Q147/30*1.7*2+10),(IF($Q147&gt;200,($Q147/30*1.7*2+15),1.4))),0)</f>
        <v>51.83416666666667</v>
      </c>
      <c r="T147" s="22">
        <v>10</v>
      </c>
      <c r="U147" s="23">
        <f>V146+N147/24</f>
        <v>39194.78997471475</v>
      </c>
      <c r="V147" s="67">
        <f>U147+(R147+S147+T147)/(24*60)</f>
        <v>39194.8591703166</v>
      </c>
    </row>
    <row r="148" spans="2:22" ht="12.75">
      <c r="B148" s="20">
        <v>1</v>
      </c>
      <c r="C148" s="9" t="s">
        <v>112</v>
      </c>
      <c r="D148" s="9" t="s">
        <v>27</v>
      </c>
      <c r="E148" s="4">
        <v>57</v>
      </c>
      <c r="F148" s="36">
        <v>51.5</v>
      </c>
      <c r="G148" s="4" t="s">
        <v>23</v>
      </c>
      <c r="H148" s="15">
        <v>136</v>
      </c>
      <c r="I148" s="19">
        <v>50</v>
      </c>
      <c r="J148" s="11" t="s">
        <v>22</v>
      </c>
      <c r="K148" s="20">
        <f>0.01+ACOS((COS(PI()/180*(90-(E147+F147/60)))*COS(PI()/180*(90-(E148+F148/60))))+(SIN(PI()/180*(90-(E147+F147/60)))*SIN(PI()/180*(90-(E148+F148/60)))*COS(ABS(PI()/180*((H147+(I147/60))-(H148+(I148/60)))))))*180/PI()*60</f>
        <v>7.695231566977511</v>
      </c>
      <c r="L148" s="20">
        <f>K148/0.62</f>
        <v>12.411663817705662</v>
      </c>
      <c r="M148" s="21">
        <v>10</v>
      </c>
      <c r="N148" s="21">
        <f>K148/M148</f>
        <v>0.7695231566977511</v>
      </c>
      <c r="O148" s="15">
        <v>100</v>
      </c>
      <c r="P148" s="22">
        <f>1.825*O148</f>
        <v>182.5</v>
      </c>
      <c r="Q148" s="22">
        <f>P148-5</f>
        <v>177.5</v>
      </c>
      <c r="R148" s="22">
        <f>IF(LEFT($D148,3)="ctd",IF($Q148&lt;200,($Q148/30+$Q148/30+20),(IF($Q148&gt;200,(200/30+($Q148-200)/45+$Q148/50+20),1.4))),0)</f>
        <v>31.833333333333336</v>
      </c>
      <c r="S148" s="22">
        <f>IF(RIGHT($D148,3)="bon",IF($Q148&lt;650,($Q148/30*1.7*2+10),(IF($Q148&gt;200,($Q148/30*1.7*2+15),1.4))),0)</f>
        <v>30.116666666666667</v>
      </c>
      <c r="T148" s="22">
        <v>10</v>
      </c>
      <c r="U148" s="23">
        <f>V147+N148/24</f>
        <v>39194.89123378146</v>
      </c>
      <c r="V148" s="67">
        <f>U148+(R148+S148+T148)/(24*60)</f>
        <v>39194.94119905924</v>
      </c>
    </row>
    <row r="153" spans="1:28" ht="12.75">
      <c r="A153" s="106">
        <v>129</v>
      </c>
      <c r="B153" s="61" t="s">
        <v>86</v>
      </c>
      <c r="C153" s="107" t="s">
        <v>124</v>
      </c>
      <c r="D153" s="57" t="s">
        <v>27</v>
      </c>
      <c r="E153" s="106">
        <v>59</v>
      </c>
      <c r="F153" s="108">
        <v>44</v>
      </c>
      <c r="G153" s="59" t="s">
        <v>23</v>
      </c>
      <c r="H153" s="106">
        <v>144</v>
      </c>
      <c r="I153" s="109">
        <v>55</v>
      </c>
      <c r="J153" s="60" t="s">
        <v>22</v>
      </c>
      <c r="K153" s="61" t="e">
        <f>0.01+ACOS((COS(PI()/180*(90-(#REF!+#REF!/60)))*COS(PI()/180*(90-(E153+F153/60))))+(SIN(PI()/180*(90-(#REF!+#REF!/60)))*SIN(PI()/180*(90-(E153+F153/60)))*COS(ABS(PI()/180*((#REF!+(#REF!/60))-(H153+(I153/60)))))))*180/PI()*60</f>
        <v>#REF!</v>
      </c>
      <c r="L153" s="61" t="e">
        <f>K153/0.62</f>
        <v>#REF!</v>
      </c>
      <c r="M153" s="62">
        <v>12</v>
      </c>
      <c r="N153" s="62" t="e">
        <f>K153/M153</f>
        <v>#REF!</v>
      </c>
      <c r="O153" s="106">
        <v>80</v>
      </c>
      <c r="P153" s="63">
        <f>1.825*O153</f>
        <v>146</v>
      </c>
      <c r="Q153" s="63">
        <f>P153-5</f>
        <v>141</v>
      </c>
      <c r="R153" s="63">
        <f>IF(LEFT($D153,3)="ctd",IF($Q153&lt;200,($Q153/30+$Q153/30+20),(IF($Q153&gt;200,(200/30+($Q153-200)/45+$Q153/50+20),1.4))),0)</f>
        <v>29.4</v>
      </c>
      <c r="S153" s="63">
        <f>IF(RIGHT($D153,3)="bon",IF($Q153&lt;800,($Q153/30*1.7*2),(IF($Q153&gt;200,($Q153/30*1.7*2+15),1.4))),0)</f>
        <v>15.98</v>
      </c>
      <c r="T153" s="63">
        <f>(IF(RIGHT($D153,4)="Nets",40,0))</f>
        <v>0</v>
      </c>
      <c r="U153" s="64">
        <v>39199.803805133626</v>
      </c>
      <c r="V153" s="64">
        <v>39200.0470034361</v>
      </c>
      <c r="W153" s="14"/>
      <c r="X153" s="14"/>
      <c r="Y153" s="14"/>
      <c r="Z153" s="14"/>
      <c r="AA153" s="14"/>
      <c r="AB153" s="14"/>
    </row>
    <row r="154" spans="1:28" ht="12.75">
      <c r="A154" s="106">
        <v>130</v>
      </c>
      <c r="B154" s="61" t="s">
        <v>87</v>
      </c>
      <c r="C154" s="107" t="s">
        <v>123</v>
      </c>
      <c r="D154" s="57" t="s">
        <v>27</v>
      </c>
      <c r="E154" s="106">
        <v>59</v>
      </c>
      <c r="F154" s="108">
        <v>36.1</v>
      </c>
      <c r="G154" s="59" t="s">
        <v>23</v>
      </c>
      <c r="H154" s="106">
        <v>144</v>
      </c>
      <c r="I154" s="109">
        <v>55</v>
      </c>
      <c r="J154" s="60" t="s">
        <v>22</v>
      </c>
      <c r="K154" s="61">
        <f>0.01+ACOS((COS(PI()/180*(90-(E153+F153/60)))*COS(PI()/180*(90-(E154+F154/60))))+(SIN(PI()/180*(90-(E153+F153/60)))*SIN(PI()/180*(90-(E154+F154/60)))*COS(ABS(PI()/180*((H153+(I153/60))-(H154+(I154/60)))))))*180/PI()*60</f>
        <v>7.909999999964141</v>
      </c>
      <c r="L154" s="61">
        <f>K154/0.62</f>
        <v>12.758064516071196</v>
      </c>
      <c r="M154" s="62">
        <v>10</v>
      </c>
      <c r="N154" s="62">
        <f>K154/M154</f>
        <v>0.7909999999964141</v>
      </c>
      <c r="O154" s="106">
        <v>90</v>
      </c>
      <c r="P154" s="63">
        <f>1.825*O154</f>
        <v>164.25</v>
      </c>
      <c r="Q154" s="63">
        <f>P154-5</f>
        <v>159.25</v>
      </c>
      <c r="R154" s="63">
        <f>IF(LEFT($D154,3)="ctd",IF($Q154&lt;200,($Q154/30+$Q154/30+20),(IF($Q154&gt;200,(200/30+($Q154-200)/45+$Q154/50+20),1.4))),0)</f>
        <v>30.616666666666667</v>
      </c>
      <c r="S154" s="63">
        <f>IF(RIGHT($D154,3)="bon",IF($Q154&lt;800,($Q154/30*1.7*2),(IF($Q154&gt;200,($Q154/30*1.7*2+15),1.4))),0)</f>
        <v>18.048333333333332</v>
      </c>
      <c r="T154" s="63">
        <v>10</v>
      </c>
      <c r="U154" s="64">
        <f>V153+N154/24</f>
        <v>39200.07996176943</v>
      </c>
      <c r="V154" s="64">
        <f>U154+(R154+S154+T154)/(24*60)</f>
        <v>39200.12070135276</v>
      </c>
      <c r="W154" s="14"/>
      <c r="X154" s="14"/>
      <c r="Y154" s="14"/>
      <c r="Z154" s="14"/>
      <c r="AA154" s="14"/>
      <c r="AB154" s="14"/>
    </row>
    <row r="155" spans="1:28" ht="12.75">
      <c r="A155" s="106">
        <v>131</v>
      </c>
      <c r="B155" s="61" t="s">
        <v>88</v>
      </c>
      <c r="C155" s="107" t="s">
        <v>122</v>
      </c>
      <c r="D155" s="57" t="s">
        <v>27</v>
      </c>
      <c r="E155" s="106">
        <v>59</v>
      </c>
      <c r="F155" s="108">
        <v>28.2</v>
      </c>
      <c r="G155" s="59" t="s">
        <v>23</v>
      </c>
      <c r="H155" s="106">
        <v>144</v>
      </c>
      <c r="I155" s="109">
        <v>55</v>
      </c>
      <c r="J155" s="60" t="s">
        <v>22</v>
      </c>
      <c r="K155" s="61">
        <f>0.01+ACOS((COS(PI()/180*(90-(E154+F154/60)))*COS(PI()/180*(90-(E155+F155/60))))+(SIN(PI()/180*(90-(E154+F154/60)))*SIN(PI()/180*(90-(E155+F155/60)))*COS(ABS(PI()/180*((H154+(I154/60))-(H155+(I155/60)))))))*180/PI()*60</f>
        <v>7.909999999964141</v>
      </c>
      <c r="L155" s="61">
        <f>K155/0.62</f>
        <v>12.758064516071196</v>
      </c>
      <c r="M155" s="62">
        <v>10</v>
      </c>
      <c r="N155" s="62">
        <f>K155/M155</f>
        <v>0.7909999999964141</v>
      </c>
      <c r="O155" s="106">
        <v>100</v>
      </c>
      <c r="P155" s="63">
        <f>1.825*O155</f>
        <v>182.5</v>
      </c>
      <c r="Q155" s="63">
        <f>P155-5</f>
        <v>177.5</v>
      </c>
      <c r="R155" s="63">
        <f>IF(LEFT($D155,3)="ctd",IF($Q155&lt;200,($Q155/30+$Q155/30+20),(IF($Q155&gt;200,(200/30+($Q155-200)/45+$Q155/50+20),1.4))),0)</f>
        <v>31.833333333333336</v>
      </c>
      <c r="S155" s="63">
        <f>IF(RIGHT($D155,3)="bon",IF($Q155&lt;800,($Q155/30*1.7*2),(IF($Q155&gt;200,($Q155/30*1.7*2+15),1.4))),0)</f>
        <v>20.116666666666667</v>
      </c>
      <c r="T155" s="63">
        <v>10</v>
      </c>
      <c r="U155" s="64">
        <f>V154+N155/24</f>
        <v>39200.15365968609</v>
      </c>
      <c r="V155" s="64">
        <f>U155+(R155+S155+T155)/(24*60)</f>
        <v>39200.196680519424</v>
      </c>
      <c r="W155" s="14"/>
      <c r="X155" s="14"/>
      <c r="Y155" s="14"/>
      <c r="Z155" s="14"/>
      <c r="AA155" s="14"/>
      <c r="AB155" s="14"/>
    </row>
    <row r="156" spans="1:28" ht="12.75">
      <c r="A156" s="106">
        <v>132</v>
      </c>
      <c r="B156" s="61" t="s">
        <v>89</v>
      </c>
      <c r="C156" s="107" t="s">
        <v>121</v>
      </c>
      <c r="D156" s="57" t="s">
        <v>27</v>
      </c>
      <c r="E156" s="106">
        <v>59</v>
      </c>
      <c r="F156" s="108">
        <v>20.299999999999997</v>
      </c>
      <c r="G156" s="59" t="s">
        <v>23</v>
      </c>
      <c r="H156" s="106">
        <v>144</v>
      </c>
      <c r="I156" s="109">
        <v>55</v>
      </c>
      <c r="J156" s="60" t="s">
        <v>22</v>
      </c>
      <c r="K156" s="61">
        <f>0.01+ACOS((COS(PI()/180*(90-(E155+F155/60)))*COS(PI()/180*(90-(E156+F156/60))))+(SIN(PI()/180*(90-(E155+F155/60)))*SIN(PI()/180*(90-(E156+F156/60)))*COS(ABS(PI()/180*((H155+(I155/60))-(H156+(I156/60)))))))*180/PI()*60</f>
        <v>7.909999999964141</v>
      </c>
      <c r="L156" s="61">
        <f>K156/0.62</f>
        <v>12.758064516071196</v>
      </c>
      <c r="M156" s="62">
        <v>10</v>
      </c>
      <c r="N156" s="62">
        <f>K156/M156</f>
        <v>0.7909999999964141</v>
      </c>
      <c r="O156" s="106">
        <v>1100</v>
      </c>
      <c r="P156" s="63">
        <f>1.825*O156</f>
        <v>2007.5</v>
      </c>
      <c r="Q156" s="63">
        <f>P156-5</f>
        <v>2002.5</v>
      </c>
      <c r="R156" s="63">
        <f>IF(LEFT($D156,3)="ctd",IF($Q156&lt;200,($Q156/30+$Q156/30+20),(IF($Q156&gt;200,(200/30+($Q156-200)/45+$Q156/50+20),1.4))),0)</f>
        <v>106.77222222222221</v>
      </c>
      <c r="S156" s="63">
        <f>IF(RIGHT($D156,3)="bon",IF($Q156&lt;800,($Q156/30*1.7*2),(IF($Q156&gt;200,($Q156/30*1.7*2+15),1.4))),0)</f>
        <v>241.95</v>
      </c>
      <c r="T156" s="63">
        <v>10</v>
      </c>
      <c r="U156" s="64">
        <f>V155+N156/24</f>
        <v>39200.229638852754</v>
      </c>
      <c r="V156" s="64">
        <f>U156+(R156+S156+T156)/(24*60)</f>
        <v>39200.47875150708</v>
      </c>
      <c r="W156" s="14"/>
      <c r="X156" s="14"/>
      <c r="Y156" s="14"/>
      <c r="Z156" s="14"/>
      <c r="AA156" s="14"/>
      <c r="AB156" s="14"/>
    </row>
  </sheetData>
  <sheetProtection/>
  <printOptions/>
  <pageMargins left="0.75" right="0.75" top="1" bottom="1" header="0.5" footer="0.5"/>
  <pageSetup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Kachel</dc:creator>
  <cp:keywords/>
  <dc:description/>
  <cp:lastModifiedBy>-</cp:lastModifiedBy>
  <cp:lastPrinted>2011-03-09T21:13:25Z</cp:lastPrinted>
  <dcterms:created xsi:type="dcterms:W3CDTF">2010-11-19T21:38:30Z</dcterms:created>
  <dcterms:modified xsi:type="dcterms:W3CDTF">2011-03-12T01:41:43Z</dcterms:modified>
  <cp:category/>
  <cp:version/>
  <cp:contentType/>
  <cp:contentStatus/>
</cp:coreProperties>
</file>