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defaultThemeVersion="124226"/>
  <bookViews>
    <workbookView xWindow="5520" yWindow="2445" windowWidth="25980" windowHeight="18495" tabRatio="284" activeTab="2"/>
  </bookViews>
  <sheets>
    <sheet name="Unimak Box" sheetId="5" r:id="rId1"/>
    <sheet name="NP line" sheetId="9" r:id="rId2"/>
    <sheet name="w1008-itinerary-as of jul23" sheetId="3" r:id="rId3"/>
  </sheets>
  <calcPr calcId="125725"/>
</workbook>
</file>

<file path=xl/calcChain.xml><?xml version="1.0" encoding="utf-8"?>
<calcChain xmlns="http://schemas.openxmlformats.org/spreadsheetml/2006/main">
  <c r="L2" i="5"/>
  <c r="N2"/>
  <c r="O2"/>
  <c r="P2"/>
  <c r="R2"/>
  <c r="U2"/>
  <c r="V2"/>
  <c r="I3"/>
  <c r="L3" s="1"/>
  <c r="S3" s="1"/>
  <c r="T3" s="1"/>
  <c r="S4" s="1"/>
  <c r="N3"/>
  <c r="O3"/>
  <c r="P3"/>
  <c r="Q3"/>
  <c r="R3"/>
  <c r="U3"/>
  <c r="V3"/>
  <c r="I4"/>
  <c r="L4"/>
  <c r="N4"/>
  <c r="O4"/>
  <c r="P4" s="1"/>
  <c r="Q4"/>
  <c r="R4"/>
  <c r="U4"/>
  <c r="V4"/>
  <c r="I5"/>
  <c r="L5" s="1"/>
  <c r="N5"/>
  <c r="O5" s="1"/>
  <c r="P5" s="1"/>
  <c r="Q5"/>
  <c r="R5"/>
  <c r="U5"/>
  <c r="V5"/>
  <c r="I6"/>
  <c r="L6"/>
  <c r="N6"/>
  <c r="O6"/>
  <c r="P6" s="1"/>
  <c r="Q6"/>
  <c r="R6"/>
  <c r="U6"/>
  <c r="V6"/>
  <c r="I7"/>
  <c r="L7" s="1"/>
  <c r="N7"/>
  <c r="O7" s="1"/>
  <c r="P7" s="1"/>
  <c r="Q7"/>
  <c r="R7"/>
  <c r="U7"/>
  <c r="V7"/>
  <c r="I8"/>
  <c r="L8"/>
  <c r="N8"/>
  <c r="O8"/>
  <c r="P8" s="1"/>
  <c r="Q8"/>
  <c r="R8"/>
  <c r="U8"/>
  <c r="V8"/>
  <c r="I9"/>
  <c r="L9" s="1"/>
  <c r="N9"/>
  <c r="O9" s="1"/>
  <c r="P9" s="1"/>
  <c r="Q9"/>
  <c r="R9"/>
  <c r="U9"/>
  <c r="V9"/>
  <c r="I10"/>
  <c r="L10"/>
  <c r="N10"/>
  <c r="O10"/>
  <c r="P10" s="1"/>
  <c r="Q10"/>
  <c r="R10"/>
  <c r="U10"/>
  <c r="V10"/>
  <c r="I11"/>
  <c r="L11" s="1"/>
  <c r="N11"/>
  <c r="O11" s="1"/>
  <c r="P11" s="1"/>
  <c r="Q11"/>
  <c r="R11"/>
  <c r="U11"/>
  <c r="V11"/>
  <c r="I12"/>
  <c r="L12"/>
  <c r="N12"/>
  <c r="O12"/>
  <c r="P12" s="1"/>
  <c r="R12"/>
  <c r="U12"/>
  <c r="V12"/>
  <c r="I13"/>
  <c r="L13"/>
  <c r="N13"/>
  <c r="O13"/>
  <c r="P13" s="1"/>
  <c r="R13"/>
  <c r="U13"/>
  <c r="V13"/>
  <c r="I14"/>
  <c r="L14"/>
  <c r="N14"/>
  <c r="O14"/>
  <c r="P14" s="1"/>
  <c r="R14"/>
  <c r="U14"/>
  <c r="V14"/>
  <c r="I15"/>
  <c r="L15"/>
  <c r="N15"/>
  <c r="O15"/>
  <c r="P15" s="1"/>
  <c r="Q15"/>
  <c r="R15"/>
  <c r="U15"/>
  <c r="V15"/>
  <c r="I16"/>
  <c r="L16" s="1"/>
  <c r="N16"/>
  <c r="O16" s="1"/>
  <c r="P16" s="1"/>
  <c r="Q16"/>
  <c r="R16"/>
  <c r="U16"/>
  <c r="V16"/>
  <c r="I17"/>
  <c r="L17"/>
  <c r="N17"/>
  <c r="O17"/>
  <c r="P17" s="1"/>
  <c r="Q17"/>
  <c r="R17"/>
  <c r="U17"/>
  <c r="V17"/>
  <c r="I18"/>
  <c r="L18" s="1"/>
  <c r="N18"/>
  <c r="O18" s="1"/>
  <c r="P18" s="1"/>
  <c r="Q18"/>
  <c r="R18"/>
  <c r="U18"/>
  <c r="V18"/>
  <c r="I19"/>
  <c r="L19"/>
  <c r="N19"/>
  <c r="O19"/>
  <c r="P19" s="1"/>
  <c r="Q19"/>
  <c r="R19"/>
  <c r="U19"/>
  <c r="V19"/>
  <c r="I20"/>
  <c r="L20" s="1"/>
  <c r="N20"/>
  <c r="O20" s="1"/>
  <c r="P20" s="1"/>
  <c r="Q20"/>
  <c r="R20"/>
  <c r="U20"/>
  <c r="V20"/>
  <c r="I21"/>
  <c r="L21"/>
  <c r="N21"/>
  <c r="O21"/>
  <c r="P21" s="1"/>
  <c r="Q21"/>
  <c r="R21"/>
  <c r="U21"/>
  <c r="V21"/>
  <c r="I22"/>
  <c r="L22" s="1"/>
  <c r="N22"/>
  <c r="O22" s="1"/>
  <c r="P22" s="1"/>
  <c r="R22"/>
  <c r="U22"/>
  <c r="V22"/>
  <c r="L2" i="9"/>
  <c r="P2"/>
  <c r="Q2"/>
  <c r="R2"/>
  <c r="U2"/>
  <c r="V2"/>
  <c r="L3"/>
  <c r="P3"/>
  <c r="Q3"/>
  <c r="R3"/>
  <c r="S3"/>
  <c r="T3" s="1"/>
  <c r="S4" s="1"/>
  <c r="T4" s="1"/>
  <c r="S5" s="1"/>
  <c r="T5" s="1"/>
  <c r="U3"/>
  <c r="V3"/>
  <c r="L4"/>
  <c r="P4"/>
  <c r="Q4"/>
  <c r="R4"/>
  <c r="U4"/>
  <c r="V4"/>
  <c r="L5"/>
  <c r="P5"/>
  <c r="Q5"/>
  <c r="R5"/>
  <c r="U5"/>
  <c r="V5"/>
  <c r="I6"/>
  <c r="L6" s="1"/>
  <c r="O6"/>
  <c r="P6" s="1"/>
  <c r="Q6"/>
  <c r="R6"/>
  <c r="U6"/>
  <c r="V6"/>
  <c r="I7"/>
  <c r="L7" s="1"/>
  <c r="O7"/>
  <c r="P7" s="1"/>
  <c r="Q7"/>
  <c r="R7"/>
  <c r="U7"/>
  <c r="V7"/>
  <c r="I8"/>
  <c r="L8" s="1"/>
  <c r="O8"/>
  <c r="P8" s="1"/>
  <c r="Q8"/>
  <c r="R8"/>
  <c r="U8"/>
  <c r="V8"/>
  <c r="I9"/>
  <c r="L9" s="1"/>
  <c r="O9"/>
  <c r="P9" s="1"/>
  <c r="Q9"/>
  <c r="R9"/>
  <c r="U9"/>
  <c r="V9"/>
  <c r="I10"/>
  <c r="L10" s="1"/>
  <c r="O10"/>
  <c r="P10" s="1"/>
  <c r="Q10"/>
  <c r="R10"/>
  <c r="U10"/>
  <c r="V10"/>
  <c r="I11"/>
  <c r="L11" s="1"/>
  <c r="O11"/>
  <c r="P11" s="1"/>
  <c r="Q11"/>
  <c r="R11"/>
  <c r="U11"/>
  <c r="V11"/>
  <c r="I12"/>
  <c r="L12" s="1"/>
  <c r="O12"/>
  <c r="P12" s="1"/>
  <c r="Q12"/>
  <c r="R12"/>
  <c r="U12"/>
  <c r="V12"/>
  <c r="I13"/>
  <c r="L13" s="1"/>
  <c r="O13"/>
  <c r="P13" s="1"/>
  <c r="Q13"/>
  <c r="R13"/>
  <c r="U13"/>
  <c r="V13"/>
  <c r="I14"/>
  <c r="L14" s="1"/>
  <c r="O14"/>
  <c r="P14" s="1"/>
  <c r="Q14"/>
  <c r="R14"/>
  <c r="U14"/>
  <c r="V14"/>
  <c r="I15"/>
  <c r="L15" s="1"/>
  <c r="O15"/>
  <c r="P15" s="1"/>
  <c r="Q15"/>
  <c r="R15"/>
  <c r="U15"/>
  <c r="V15"/>
  <c r="I16"/>
  <c r="L16" s="1"/>
  <c r="O16"/>
  <c r="P16" s="1"/>
  <c r="Q16"/>
  <c r="R16"/>
  <c r="U16"/>
  <c r="V16"/>
  <c r="I17"/>
  <c r="L17" s="1"/>
  <c r="O17"/>
  <c r="P17" s="1"/>
  <c r="Q17"/>
  <c r="R17"/>
  <c r="U17"/>
  <c r="V17"/>
  <c r="I18"/>
  <c r="L18" s="1"/>
  <c r="O18"/>
  <c r="P18" s="1"/>
  <c r="Q18"/>
  <c r="R18"/>
  <c r="U18"/>
  <c r="V18"/>
  <c r="U2" i="3"/>
  <c r="V2"/>
  <c r="I3"/>
  <c r="L3" s="1"/>
  <c r="S3" s="1"/>
  <c r="T3" s="1"/>
  <c r="S5" s="1"/>
  <c r="N3"/>
  <c r="O3"/>
  <c r="P3" s="1"/>
  <c r="Q3"/>
  <c r="R3"/>
  <c r="U3"/>
  <c r="V3"/>
  <c r="I4"/>
  <c r="L4" s="1"/>
  <c r="S4" s="1"/>
  <c r="N4"/>
  <c r="O4"/>
  <c r="P4" s="1"/>
  <c r="Q4"/>
  <c r="R4"/>
  <c r="U4"/>
  <c r="V4"/>
  <c r="I5"/>
  <c r="L5" s="1"/>
  <c r="N5"/>
  <c r="O5"/>
  <c r="P5" s="1"/>
  <c r="Q5"/>
  <c r="R5"/>
  <c r="U5"/>
  <c r="V5"/>
  <c r="I6"/>
  <c r="L6" s="1"/>
  <c r="N6"/>
  <c r="O6"/>
  <c r="P6" s="1"/>
  <c r="Q6"/>
  <c r="R6"/>
  <c r="U6"/>
  <c r="V6"/>
  <c r="I7"/>
  <c r="L7" s="1"/>
  <c r="O7"/>
  <c r="P7"/>
  <c r="Q7"/>
  <c r="R7"/>
  <c r="U7"/>
  <c r="V7"/>
  <c r="I8"/>
  <c r="J8"/>
  <c r="L8"/>
  <c r="O8"/>
  <c r="P8" s="1"/>
  <c r="Q8"/>
  <c r="R8"/>
  <c r="U8"/>
  <c r="V8"/>
  <c r="I9"/>
  <c r="L9" s="1"/>
  <c r="O9"/>
  <c r="P9"/>
  <c r="Q9"/>
  <c r="R9"/>
  <c r="U9"/>
  <c r="V9"/>
  <c r="I10"/>
  <c r="L10" s="1"/>
  <c r="J10"/>
  <c r="O10"/>
  <c r="P10" s="1"/>
  <c r="Q10"/>
  <c r="R10"/>
  <c r="U10"/>
  <c r="V10"/>
  <c r="I11"/>
  <c r="J11" s="1"/>
  <c r="L11"/>
  <c r="O11"/>
  <c r="P11"/>
  <c r="Q11"/>
  <c r="R11"/>
  <c r="U11"/>
  <c r="V11"/>
  <c r="I12"/>
  <c r="J12"/>
  <c r="L12"/>
  <c r="N12"/>
  <c r="O12" s="1"/>
  <c r="P12" s="1"/>
  <c r="Q12"/>
  <c r="R12"/>
  <c r="U12"/>
  <c r="V12"/>
  <c r="I13"/>
  <c r="J13"/>
  <c r="L13"/>
  <c r="N13"/>
  <c r="O13" s="1"/>
  <c r="P13" s="1"/>
  <c r="Q13"/>
  <c r="R13"/>
  <c r="U13"/>
  <c r="V13"/>
  <c r="I14"/>
  <c r="J14"/>
  <c r="L14"/>
  <c r="N14"/>
  <c r="O14" s="1"/>
  <c r="P14" s="1"/>
  <c r="Q14"/>
  <c r="R14"/>
  <c r="U14"/>
  <c r="V14"/>
  <c r="I15"/>
  <c r="J15"/>
  <c r="L15"/>
  <c r="N15"/>
  <c r="O15" s="1"/>
  <c r="P15" s="1"/>
  <c r="Q15"/>
  <c r="R15"/>
  <c r="U15"/>
  <c r="V15"/>
  <c r="I16"/>
  <c r="J16"/>
  <c r="L16"/>
  <c r="O16"/>
  <c r="P16" s="1"/>
  <c r="Q16"/>
  <c r="R16"/>
  <c r="U16"/>
  <c r="V16"/>
  <c r="I17"/>
  <c r="L17" s="1"/>
  <c r="O17"/>
  <c r="P17"/>
  <c r="Q17"/>
  <c r="R17"/>
  <c r="U17"/>
  <c r="V17"/>
  <c r="I18"/>
  <c r="L18" s="1"/>
  <c r="J18"/>
  <c r="O18"/>
  <c r="P18" s="1"/>
  <c r="Q18"/>
  <c r="R18"/>
  <c r="U18"/>
  <c r="V18"/>
  <c r="I19"/>
  <c r="J19" s="1"/>
  <c r="L19"/>
  <c r="O19"/>
  <c r="P19"/>
  <c r="Q19"/>
  <c r="R19"/>
  <c r="U19"/>
  <c r="V19"/>
  <c r="I20"/>
  <c r="J20"/>
  <c r="L20"/>
  <c r="O20"/>
  <c r="P20" s="1"/>
  <c r="Q20"/>
  <c r="R20"/>
  <c r="U20"/>
  <c r="V20"/>
  <c r="I21"/>
  <c r="L21" s="1"/>
  <c r="O21"/>
  <c r="P21"/>
  <c r="Q21"/>
  <c r="R21"/>
  <c r="U21"/>
  <c r="V21"/>
  <c r="I22"/>
  <c r="L22" s="1"/>
  <c r="J22"/>
  <c r="O22"/>
  <c r="P22"/>
  <c r="Q22"/>
  <c r="U22"/>
  <c r="V22"/>
  <c r="I23"/>
  <c r="J23"/>
  <c r="L23"/>
  <c r="O23"/>
  <c r="P23" s="1"/>
  <c r="Q23"/>
  <c r="R23"/>
  <c r="U23"/>
  <c r="V23"/>
  <c r="I24"/>
  <c r="L24" s="1"/>
  <c r="O24"/>
  <c r="P24"/>
  <c r="Q24"/>
  <c r="R24"/>
  <c r="U24"/>
  <c r="V24"/>
  <c r="I25"/>
  <c r="L25" s="1"/>
  <c r="J25"/>
  <c r="O25"/>
  <c r="P25" s="1"/>
  <c r="Q25"/>
  <c r="R25"/>
  <c r="U25"/>
  <c r="V25"/>
  <c r="I26"/>
  <c r="J26" s="1"/>
  <c r="L26"/>
  <c r="O26"/>
  <c r="P26"/>
  <c r="Q26"/>
  <c r="R26"/>
  <c r="U26"/>
  <c r="V26"/>
  <c r="I27"/>
  <c r="J27"/>
  <c r="L27"/>
  <c r="O27"/>
  <c r="P27" s="1"/>
  <c r="Q27"/>
  <c r="R27"/>
  <c r="U27"/>
  <c r="V27"/>
  <c r="I28"/>
  <c r="L28" s="1"/>
  <c r="O28"/>
  <c r="P28"/>
  <c r="Q28"/>
  <c r="R28"/>
  <c r="U28"/>
  <c r="V28"/>
  <c r="I29"/>
  <c r="L29" s="1"/>
  <c r="J29"/>
  <c r="O29"/>
  <c r="P29" s="1"/>
  <c r="Q29"/>
  <c r="R29"/>
  <c r="U29"/>
  <c r="V29"/>
  <c r="I30"/>
  <c r="J30" s="1"/>
  <c r="L30"/>
  <c r="O30"/>
  <c r="P30"/>
  <c r="Q30"/>
  <c r="R30"/>
  <c r="U30"/>
  <c r="V30"/>
  <c r="I31"/>
  <c r="J31"/>
  <c r="L31"/>
  <c r="O31"/>
  <c r="P31" s="1"/>
  <c r="Q31"/>
  <c r="R31"/>
  <c r="U31"/>
  <c r="V31"/>
  <c r="I32"/>
  <c r="L32" s="1"/>
  <c r="O32"/>
  <c r="P32"/>
  <c r="Q32"/>
  <c r="R32"/>
  <c r="U32"/>
  <c r="V32"/>
  <c r="I33"/>
  <c r="L33" s="1"/>
  <c r="J33"/>
  <c r="O33"/>
  <c r="P33" s="1"/>
  <c r="Q33"/>
  <c r="R33"/>
  <c r="U33"/>
  <c r="V33"/>
  <c r="I34"/>
  <c r="J34" s="1"/>
  <c r="O34"/>
  <c r="P34"/>
  <c r="Q34"/>
  <c r="R34"/>
  <c r="U34"/>
  <c r="V34"/>
  <c r="I35"/>
  <c r="J35"/>
  <c r="L35"/>
  <c r="O35"/>
  <c r="P35" s="1"/>
  <c r="Q35"/>
  <c r="R35"/>
  <c r="U35"/>
  <c r="V35"/>
  <c r="I36"/>
  <c r="J36" s="1"/>
  <c r="L36"/>
  <c r="O36"/>
  <c r="P36"/>
  <c r="Q36"/>
  <c r="R36"/>
  <c r="U36"/>
  <c r="V36"/>
  <c r="I37"/>
  <c r="L37" s="1"/>
  <c r="J37"/>
  <c r="O37"/>
  <c r="P37" s="1"/>
  <c r="Q37"/>
  <c r="R37"/>
  <c r="U37"/>
  <c r="V37"/>
  <c r="I38"/>
  <c r="J38" s="1"/>
  <c r="O38"/>
  <c r="P38"/>
  <c r="Q38"/>
  <c r="R38"/>
  <c r="U38"/>
  <c r="V38"/>
  <c r="I39"/>
  <c r="J39"/>
  <c r="L39"/>
  <c r="O39"/>
  <c r="P39" s="1"/>
  <c r="Q39"/>
  <c r="R39"/>
  <c r="U39"/>
  <c r="V39"/>
  <c r="I40"/>
  <c r="J40" s="1"/>
  <c r="L40"/>
  <c r="O40"/>
  <c r="P40"/>
  <c r="Q40"/>
  <c r="R40"/>
  <c r="U40"/>
  <c r="V40"/>
  <c r="I41"/>
  <c r="L41" s="1"/>
  <c r="J41"/>
  <c r="O41"/>
  <c r="P41" s="1"/>
  <c r="Q41"/>
  <c r="R41"/>
  <c r="U41"/>
  <c r="V41"/>
  <c r="I42"/>
  <c r="J42" s="1"/>
  <c r="O42"/>
  <c r="P42"/>
  <c r="Q42"/>
  <c r="U42"/>
  <c r="V42"/>
  <c r="I43"/>
  <c r="J43" s="1"/>
  <c r="L43"/>
  <c r="O43"/>
  <c r="P43"/>
  <c r="Q43"/>
  <c r="R43"/>
  <c r="U43"/>
  <c r="V43"/>
  <c r="I44"/>
  <c r="L44" s="1"/>
  <c r="J44"/>
  <c r="O44"/>
  <c r="P44"/>
  <c r="Q44"/>
  <c r="R44"/>
  <c r="U44"/>
  <c r="V44"/>
  <c r="I45"/>
  <c r="J45" s="1"/>
  <c r="O45"/>
  <c r="P45"/>
  <c r="Q45"/>
  <c r="R45"/>
  <c r="U45"/>
  <c r="V45"/>
  <c r="I46"/>
  <c r="J46"/>
  <c r="L46"/>
  <c r="O46"/>
  <c r="P46" s="1"/>
  <c r="Q46"/>
  <c r="R46"/>
  <c r="U46"/>
  <c r="V46"/>
  <c r="I47"/>
  <c r="J47" s="1"/>
  <c r="L47"/>
  <c r="O47"/>
  <c r="P47"/>
  <c r="Q47"/>
  <c r="R47"/>
  <c r="U47"/>
  <c r="V47"/>
  <c r="I48"/>
  <c r="L48" s="1"/>
  <c r="J48"/>
  <c r="O48"/>
  <c r="P48" s="1"/>
  <c r="Q48"/>
  <c r="R48"/>
  <c r="U48"/>
  <c r="V48"/>
  <c r="I49"/>
  <c r="O49"/>
  <c r="P49"/>
  <c r="Q49"/>
  <c r="R49"/>
  <c r="U49"/>
  <c r="V49"/>
  <c r="I50"/>
  <c r="J50"/>
  <c r="L50"/>
  <c r="O50"/>
  <c r="P50" s="1"/>
  <c r="Q50"/>
  <c r="R50"/>
  <c r="U50"/>
  <c r="V50"/>
  <c r="I51"/>
  <c r="J51" s="1"/>
  <c r="L51"/>
  <c r="O51"/>
  <c r="P51"/>
  <c r="Q51"/>
  <c r="R51"/>
  <c r="U51"/>
  <c r="V51"/>
  <c r="I52"/>
  <c r="L52" s="1"/>
  <c r="J52"/>
  <c r="O52"/>
  <c r="P52" s="1"/>
  <c r="Q52"/>
  <c r="R52"/>
  <c r="U52"/>
  <c r="V52"/>
  <c r="I53"/>
  <c r="O53"/>
  <c r="P53"/>
  <c r="Q53"/>
  <c r="R53"/>
  <c r="U53"/>
  <c r="V53"/>
  <c r="I54"/>
  <c r="J54"/>
  <c r="L54"/>
  <c r="O54"/>
  <c r="P54" s="1"/>
  <c r="Q54"/>
  <c r="R54"/>
  <c r="U54"/>
  <c r="V54"/>
  <c r="I55"/>
  <c r="J55" s="1"/>
  <c r="L55"/>
  <c r="O55"/>
  <c r="P55"/>
  <c r="Q55"/>
  <c r="R55"/>
  <c r="U55"/>
  <c r="V55"/>
  <c r="I56"/>
  <c r="L56" s="1"/>
  <c r="J56"/>
  <c r="O56"/>
  <c r="P56" s="1"/>
  <c r="Q56"/>
  <c r="R56"/>
  <c r="U56"/>
  <c r="V56"/>
  <c r="I57"/>
  <c r="O57"/>
  <c r="P57"/>
  <c r="Q57"/>
  <c r="R57"/>
  <c r="U57"/>
  <c r="V57"/>
  <c r="I58"/>
  <c r="J58"/>
  <c r="L58"/>
  <c r="O58"/>
  <c r="P58" s="1"/>
  <c r="Q58"/>
  <c r="R58"/>
  <c r="U58"/>
  <c r="V58"/>
  <c r="I59"/>
  <c r="J59" s="1"/>
  <c r="L59"/>
  <c r="O59"/>
  <c r="P59"/>
  <c r="Q59"/>
  <c r="R59"/>
  <c r="U59"/>
  <c r="V59"/>
  <c r="I60"/>
  <c r="L60" s="1"/>
  <c r="J60"/>
  <c r="O60"/>
  <c r="P60" s="1"/>
  <c r="Q60"/>
  <c r="R60"/>
  <c r="U60"/>
  <c r="V60"/>
  <c r="I61"/>
  <c r="J61" s="1"/>
  <c r="O61"/>
  <c r="P61"/>
  <c r="Q61"/>
  <c r="R61"/>
  <c r="U61"/>
  <c r="V61"/>
  <c r="I62"/>
  <c r="J62"/>
  <c r="L62"/>
  <c r="O62"/>
  <c r="P62" s="1"/>
  <c r="Q62"/>
  <c r="U62"/>
  <c r="V62"/>
  <c r="I63"/>
  <c r="L63" s="1"/>
  <c r="J63"/>
  <c r="O63"/>
  <c r="P63" s="1"/>
  <c r="Q63"/>
  <c r="U63"/>
  <c r="V63"/>
  <c r="I64"/>
  <c r="J64"/>
  <c r="L64"/>
  <c r="O64"/>
  <c r="P64"/>
  <c r="Q64"/>
  <c r="U64"/>
  <c r="V64"/>
  <c r="I65"/>
  <c r="L65" s="1"/>
  <c r="J65"/>
  <c r="O65"/>
  <c r="P65" s="1"/>
  <c r="Q65"/>
  <c r="R65"/>
  <c r="U65"/>
  <c r="V65"/>
  <c r="I66"/>
  <c r="J66" s="1"/>
  <c r="O66"/>
  <c r="P66"/>
  <c r="Q66"/>
  <c r="R66"/>
  <c r="U66"/>
  <c r="V66"/>
  <c r="I67"/>
  <c r="J67"/>
  <c r="L67"/>
  <c r="O67"/>
  <c r="P67" s="1"/>
  <c r="Q67"/>
  <c r="R67"/>
  <c r="U67"/>
  <c r="V67"/>
  <c r="I68"/>
  <c r="J68" s="1"/>
  <c r="O68"/>
  <c r="P68" s="1"/>
  <c r="Q68"/>
  <c r="R68"/>
  <c r="U68"/>
  <c r="V68"/>
  <c r="I69"/>
  <c r="L69" s="1"/>
  <c r="O69"/>
  <c r="P69" s="1"/>
  <c r="Q69"/>
  <c r="R69"/>
  <c r="U69"/>
  <c r="V69"/>
  <c r="I70"/>
  <c r="L70" s="1"/>
  <c r="P70"/>
  <c r="Q70"/>
  <c r="R70"/>
  <c r="U70"/>
  <c r="V70"/>
  <c r="I71"/>
  <c r="J71" s="1"/>
  <c r="P71"/>
  <c r="Q71"/>
  <c r="R71"/>
  <c r="U71"/>
  <c r="V71"/>
  <c r="I72"/>
  <c r="J72" s="1"/>
  <c r="L72"/>
  <c r="P72"/>
  <c r="Q72"/>
  <c r="R72"/>
  <c r="U72"/>
  <c r="V72"/>
  <c r="I73"/>
  <c r="J73" s="1"/>
  <c r="L73"/>
  <c r="P73"/>
  <c r="Q73"/>
  <c r="R73"/>
  <c r="U73"/>
  <c r="V73"/>
  <c r="I74"/>
  <c r="L74" s="1"/>
  <c r="P74"/>
  <c r="Q74"/>
  <c r="R74"/>
  <c r="U74"/>
  <c r="V74"/>
  <c r="I75"/>
  <c r="J75" s="1"/>
  <c r="P75"/>
  <c r="Q75"/>
  <c r="R75"/>
  <c r="U75"/>
  <c r="V75"/>
  <c r="I76"/>
  <c r="J76" s="1"/>
  <c r="L76"/>
  <c r="P76"/>
  <c r="Q76"/>
  <c r="R76"/>
  <c r="U76"/>
  <c r="V76"/>
  <c r="I77"/>
  <c r="J77" s="1"/>
  <c r="L77"/>
  <c r="O77"/>
  <c r="P77" s="1"/>
  <c r="Q77"/>
  <c r="R77"/>
  <c r="U77"/>
  <c r="V77"/>
  <c r="I78"/>
  <c r="L78" s="1"/>
  <c r="O78"/>
  <c r="P78"/>
  <c r="Q78"/>
  <c r="R78"/>
  <c r="U78"/>
  <c r="V78"/>
  <c r="I79"/>
  <c r="J79"/>
  <c r="L79"/>
  <c r="O79"/>
  <c r="P79"/>
  <c r="Q79"/>
  <c r="R79"/>
  <c r="U79"/>
  <c r="V79"/>
  <c r="I80"/>
  <c r="J80"/>
  <c r="L80"/>
  <c r="O80"/>
  <c r="P80" s="1"/>
  <c r="Q80"/>
  <c r="R80"/>
  <c r="U80"/>
  <c r="V80"/>
  <c r="I81"/>
  <c r="J81" s="1"/>
  <c r="O81"/>
  <c r="P81" s="1"/>
  <c r="Q81"/>
  <c r="R81"/>
  <c r="U81"/>
  <c r="V81"/>
  <c r="I82"/>
  <c r="L82" s="1"/>
  <c r="O82"/>
  <c r="P82" s="1"/>
  <c r="Q82"/>
  <c r="R82"/>
  <c r="U82"/>
  <c r="V82"/>
  <c r="I83"/>
  <c r="J83" s="1"/>
  <c r="L83"/>
  <c r="O83"/>
  <c r="P83"/>
  <c r="Q83"/>
  <c r="R83"/>
  <c r="U83"/>
  <c r="V83"/>
  <c r="I84"/>
  <c r="J84"/>
  <c r="L84"/>
  <c r="O84"/>
  <c r="P84" s="1"/>
  <c r="Q84"/>
  <c r="R84"/>
  <c r="U84"/>
  <c r="V84"/>
  <c r="I85"/>
  <c r="J85" s="1"/>
  <c r="O85"/>
  <c r="P85"/>
  <c r="Q85"/>
  <c r="R85"/>
  <c r="U85"/>
  <c r="V85"/>
  <c r="I86"/>
  <c r="L86" s="1"/>
  <c r="J86"/>
  <c r="O86"/>
  <c r="P86" s="1"/>
  <c r="Q86"/>
  <c r="R86"/>
  <c r="U86"/>
  <c r="V86"/>
  <c r="I87"/>
  <c r="L87" s="1"/>
  <c r="O87"/>
  <c r="P87"/>
  <c r="Q87"/>
  <c r="U87"/>
  <c r="V87"/>
  <c r="I88"/>
  <c r="J88" s="1"/>
  <c r="O88"/>
  <c r="P88" s="1"/>
  <c r="Q88"/>
  <c r="R88"/>
  <c r="U88"/>
  <c r="V88"/>
  <c r="I89"/>
  <c r="L89" s="1"/>
  <c r="O89"/>
  <c r="P89" s="1"/>
  <c r="Q89"/>
  <c r="R89"/>
  <c r="U89"/>
  <c r="V89"/>
  <c r="I90"/>
  <c r="J90" s="1"/>
  <c r="L90"/>
  <c r="O90"/>
  <c r="P90"/>
  <c r="Q90"/>
  <c r="R90"/>
  <c r="U90"/>
  <c r="V90"/>
  <c r="I91"/>
  <c r="J91"/>
  <c r="L91"/>
  <c r="O91"/>
  <c r="P91" s="1"/>
  <c r="Q91"/>
  <c r="R91"/>
  <c r="U91"/>
  <c r="V91"/>
  <c r="I92"/>
  <c r="J92" s="1"/>
  <c r="O92"/>
  <c r="P92"/>
  <c r="Q92"/>
  <c r="R92"/>
  <c r="U92"/>
  <c r="V92"/>
  <c r="I93"/>
  <c r="L93" s="1"/>
  <c r="J93"/>
  <c r="O93"/>
  <c r="P93" s="1"/>
  <c r="Q93"/>
  <c r="R93"/>
  <c r="U93"/>
  <c r="V93"/>
  <c r="I94"/>
  <c r="L94" s="1"/>
  <c r="O94"/>
  <c r="P94"/>
  <c r="Q94"/>
  <c r="R94"/>
  <c r="U94"/>
  <c r="V94"/>
  <c r="I95"/>
  <c r="J95"/>
  <c r="L95"/>
  <c r="O95"/>
  <c r="P95" s="1"/>
  <c r="Q95"/>
  <c r="R95"/>
  <c r="U95"/>
  <c r="V95"/>
  <c r="I96"/>
  <c r="J96" s="1"/>
  <c r="O96"/>
  <c r="P96" s="1"/>
  <c r="Q96"/>
  <c r="R96"/>
  <c r="U96"/>
  <c r="V96"/>
  <c r="I97"/>
  <c r="L97" s="1"/>
  <c r="O97"/>
  <c r="P97" s="1"/>
  <c r="Q97"/>
  <c r="R97"/>
  <c r="U97"/>
  <c r="V97"/>
  <c r="I98"/>
  <c r="L98" s="1"/>
  <c r="O98"/>
  <c r="P98"/>
  <c r="Q98"/>
  <c r="R98"/>
  <c r="U98"/>
  <c r="V98"/>
  <c r="I99"/>
  <c r="J99"/>
  <c r="L99"/>
  <c r="O99"/>
  <c r="P99" s="1"/>
  <c r="Q99"/>
  <c r="R99"/>
  <c r="U99"/>
  <c r="V99"/>
  <c r="I100"/>
  <c r="J100" s="1"/>
  <c r="L100"/>
  <c r="O100"/>
  <c r="P100" s="1"/>
  <c r="Q100"/>
  <c r="R100"/>
  <c r="U100"/>
  <c r="V100"/>
  <c r="I101"/>
  <c r="L101" s="1"/>
  <c r="O101"/>
  <c r="P101"/>
  <c r="Q101"/>
  <c r="R101"/>
  <c r="U101"/>
  <c r="V101"/>
  <c r="I102"/>
  <c r="J102"/>
  <c r="L102"/>
  <c r="O102"/>
  <c r="P102"/>
  <c r="Q102"/>
  <c r="R102"/>
  <c r="U102"/>
  <c r="V102"/>
  <c r="I103"/>
  <c r="J103"/>
  <c r="L103"/>
  <c r="O103"/>
  <c r="P103" s="1"/>
  <c r="Q103"/>
  <c r="R103"/>
  <c r="U103"/>
  <c r="V103"/>
  <c r="I104"/>
  <c r="J104" s="1"/>
  <c r="O104"/>
  <c r="P104" s="1"/>
  <c r="Q104"/>
  <c r="R104"/>
  <c r="U104"/>
  <c r="V104"/>
  <c r="I105"/>
  <c r="L105" s="1"/>
  <c r="O105"/>
  <c r="P105" s="1"/>
  <c r="Q105"/>
  <c r="R105"/>
  <c r="U105"/>
  <c r="V105"/>
  <c r="I106"/>
  <c r="J106" s="1"/>
  <c r="L106"/>
  <c r="O106"/>
  <c r="P106"/>
  <c r="Q106"/>
  <c r="R106"/>
  <c r="U106"/>
  <c r="V106"/>
  <c r="I107"/>
  <c r="J107"/>
  <c r="L107"/>
  <c r="O107"/>
  <c r="P107" s="1"/>
  <c r="Q107"/>
  <c r="R107"/>
  <c r="U107"/>
  <c r="V107"/>
  <c r="I108"/>
  <c r="J108" s="1"/>
  <c r="O108"/>
  <c r="P108"/>
  <c r="Q108"/>
  <c r="R108"/>
  <c r="U108"/>
  <c r="V108"/>
  <c r="I109"/>
  <c r="L109" s="1"/>
  <c r="J109"/>
  <c r="O109"/>
  <c r="P109" s="1"/>
  <c r="Q109"/>
  <c r="R109"/>
  <c r="U109"/>
  <c r="V109"/>
  <c r="I110"/>
  <c r="L110" s="1"/>
  <c r="O110"/>
  <c r="P110"/>
  <c r="Q110"/>
  <c r="R110"/>
  <c r="U110"/>
  <c r="V110"/>
  <c r="I111"/>
  <c r="J111"/>
  <c r="L111"/>
  <c r="O111"/>
  <c r="P111" s="1"/>
  <c r="Q111"/>
  <c r="R111"/>
  <c r="U111"/>
  <c r="V111"/>
  <c r="I112"/>
  <c r="J112" s="1"/>
  <c r="O112"/>
  <c r="P112" s="1"/>
  <c r="Q112"/>
  <c r="R112"/>
  <c r="U112"/>
  <c r="V112"/>
  <c r="I113"/>
  <c r="L113" s="1"/>
  <c r="O113"/>
  <c r="P113" s="1"/>
  <c r="Q113"/>
  <c r="R113"/>
  <c r="U113"/>
  <c r="V113"/>
  <c r="I114"/>
  <c r="J114" s="1"/>
  <c r="O114"/>
  <c r="P114"/>
  <c r="Q114"/>
  <c r="R114"/>
  <c r="U114"/>
  <c r="V114"/>
  <c r="I115"/>
  <c r="J115"/>
  <c r="L115"/>
  <c r="O115"/>
  <c r="P115" s="1"/>
  <c r="Q115"/>
  <c r="R115"/>
  <c r="U115"/>
  <c r="V115"/>
  <c r="I116"/>
  <c r="J116" s="1"/>
  <c r="L116"/>
  <c r="O116"/>
  <c r="P116" s="1"/>
  <c r="Q116"/>
  <c r="R116"/>
  <c r="U116"/>
  <c r="V116"/>
  <c r="I117"/>
  <c r="L117" s="1"/>
  <c r="O117"/>
  <c r="P117"/>
  <c r="Q117"/>
  <c r="R117"/>
  <c r="U117"/>
  <c r="V117"/>
  <c r="I118"/>
  <c r="J118"/>
  <c r="L118"/>
  <c r="O118"/>
  <c r="P118"/>
  <c r="Q118"/>
  <c r="R118"/>
  <c r="U118"/>
  <c r="V118"/>
  <c r="I119"/>
  <c r="J119"/>
  <c r="L119"/>
  <c r="O119"/>
  <c r="P119" s="1"/>
  <c r="Q119"/>
  <c r="R119"/>
  <c r="U119"/>
  <c r="V119"/>
  <c r="I120"/>
  <c r="J120" s="1"/>
  <c r="O120"/>
  <c r="P120" s="1"/>
  <c r="Q120"/>
  <c r="R120"/>
  <c r="U120"/>
  <c r="V120"/>
  <c r="I121"/>
  <c r="L121" s="1"/>
  <c r="O121"/>
  <c r="P121" s="1"/>
  <c r="Q121"/>
  <c r="R121"/>
  <c r="U121"/>
  <c r="V121"/>
  <c r="I122"/>
  <c r="J122" s="1"/>
  <c r="L122"/>
  <c r="O122"/>
  <c r="P122"/>
  <c r="Q122"/>
  <c r="R122"/>
  <c r="U122"/>
  <c r="V122"/>
  <c r="I123"/>
  <c r="J123"/>
  <c r="L123"/>
  <c r="O123"/>
  <c r="P123" s="1"/>
  <c r="Q123"/>
  <c r="R123"/>
  <c r="U123"/>
  <c r="V123"/>
  <c r="I124"/>
  <c r="J124" s="1"/>
  <c r="O124"/>
  <c r="P124"/>
  <c r="Q124"/>
  <c r="R124"/>
  <c r="U124"/>
  <c r="V124"/>
  <c r="I125"/>
  <c r="L125" s="1"/>
  <c r="J125"/>
  <c r="O125"/>
  <c r="P125" s="1"/>
  <c r="Q125"/>
  <c r="R125"/>
  <c r="U125"/>
  <c r="V125"/>
  <c r="I126"/>
  <c r="L126" s="1"/>
  <c r="O126"/>
  <c r="P126"/>
  <c r="Q126"/>
  <c r="R126"/>
  <c r="U126"/>
  <c r="V126"/>
  <c r="I127"/>
  <c r="J127"/>
  <c r="L127"/>
  <c r="O127"/>
  <c r="P127" s="1"/>
  <c r="Q127"/>
  <c r="R127"/>
  <c r="U127"/>
  <c r="V127"/>
  <c r="I128"/>
  <c r="J128" s="1"/>
  <c r="O128"/>
  <c r="P128" s="1"/>
  <c r="Q128"/>
  <c r="R128"/>
  <c r="U128"/>
  <c r="V128"/>
  <c r="I129"/>
  <c r="L129" s="1"/>
  <c r="O129"/>
  <c r="P129" s="1"/>
  <c r="Q129"/>
  <c r="R129"/>
  <c r="U129"/>
  <c r="V129"/>
  <c r="I130"/>
  <c r="L130" s="1"/>
  <c r="O130"/>
  <c r="P130"/>
  <c r="Q130"/>
  <c r="R130"/>
  <c r="U130"/>
  <c r="V130"/>
  <c r="I131"/>
  <c r="J131"/>
  <c r="L131"/>
  <c r="O131"/>
  <c r="P131" s="1"/>
  <c r="Q131"/>
  <c r="R131"/>
  <c r="U131"/>
  <c r="V131"/>
  <c r="I132"/>
  <c r="J132" s="1"/>
  <c r="L132"/>
  <c r="O132"/>
  <c r="P132" s="1"/>
  <c r="Q132"/>
  <c r="R132"/>
  <c r="U132"/>
  <c r="V132"/>
  <c r="I133"/>
  <c r="L133" s="1"/>
  <c r="O133"/>
  <c r="P133"/>
  <c r="Q133"/>
  <c r="R133"/>
  <c r="U133"/>
  <c r="V133"/>
  <c r="I134"/>
  <c r="J134"/>
  <c r="L134"/>
  <c r="O134"/>
  <c r="P134"/>
  <c r="Q134"/>
  <c r="R134"/>
  <c r="U134"/>
  <c r="V134"/>
  <c r="I135"/>
  <c r="J135"/>
  <c r="L135"/>
  <c r="O135"/>
  <c r="P135" s="1"/>
  <c r="Q135"/>
  <c r="R135"/>
  <c r="U135"/>
  <c r="V135"/>
  <c r="I136"/>
  <c r="J136" s="1"/>
  <c r="O136"/>
  <c r="P136" s="1"/>
  <c r="Q136"/>
  <c r="R136"/>
  <c r="U136"/>
  <c r="V136"/>
  <c r="I137"/>
  <c r="L137" s="1"/>
  <c r="O137"/>
  <c r="P137" s="1"/>
  <c r="Q137"/>
  <c r="R137"/>
  <c r="U137"/>
  <c r="V137"/>
  <c r="I138"/>
  <c r="J138" s="1"/>
  <c r="L138"/>
  <c r="O138"/>
  <c r="P138"/>
  <c r="Q138"/>
  <c r="R138"/>
  <c r="U138"/>
  <c r="V138"/>
  <c r="I139"/>
  <c r="J139"/>
  <c r="L139"/>
  <c r="O139"/>
  <c r="P139" s="1"/>
  <c r="Q139"/>
  <c r="R139"/>
  <c r="U139"/>
  <c r="V139"/>
  <c r="I140"/>
  <c r="J140" s="1"/>
  <c r="O140"/>
  <c r="P140"/>
  <c r="Q140"/>
  <c r="R140"/>
  <c r="U140"/>
  <c r="V140"/>
  <c r="I141"/>
  <c r="L141" s="1"/>
  <c r="J141"/>
  <c r="O141"/>
  <c r="P141" s="1"/>
  <c r="Q141"/>
  <c r="R141"/>
  <c r="U141"/>
  <c r="V141"/>
  <c r="I142"/>
  <c r="L142" s="1"/>
  <c r="O142"/>
  <c r="P142"/>
  <c r="Q142"/>
  <c r="R142"/>
  <c r="U142"/>
  <c r="V142"/>
  <c r="I143"/>
  <c r="J143"/>
  <c r="L143"/>
  <c r="O143"/>
  <c r="P143" s="1"/>
  <c r="Q143"/>
  <c r="R143"/>
  <c r="U143"/>
  <c r="V143"/>
  <c r="I144"/>
  <c r="J144" s="1"/>
  <c r="O144"/>
  <c r="P144" s="1"/>
  <c r="Q144"/>
  <c r="R144"/>
  <c r="U144"/>
  <c r="V144"/>
  <c r="I145"/>
  <c r="L145" s="1"/>
  <c r="O145"/>
  <c r="P145" s="1"/>
  <c r="Q145"/>
  <c r="R145"/>
  <c r="U145"/>
  <c r="V145"/>
  <c r="I146"/>
  <c r="J146" s="1"/>
  <c r="O146"/>
  <c r="P146"/>
  <c r="Q146"/>
  <c r="R146"/>
  <c r="U146"/>
  <c r="V146"/>
  <c r="I147"/>
  <c r="J147"/>
  <c r="L147"/>
  <c r="O147"/>
  <c r="P147" s="1"/>
  <c r="Q147"/>
  <c r="R147"/>
  <c r="U147"/>
  <c r="V147"/>
  <c r="I148"/>
  <c r="J148" s="1"/>
  <c r="L148"/>
  <c r="O148"/>
  <c r="P148" s="1"/>
  <c r="Q148"/>
  <c r="R148"/>
  <c r="U148"/>
  <c r="V148"/>
  <c r="I149"/>
  <c r="L149" s="1"/>
  <c r="O149"/>
  <c r="P149"/>
  <c r="Q149"/>
  <c r="R149"/>
  <c r="U149"/>
  <c r="V149"/>
  <c r="I150"/>
  <c r="J150"/>
  <c r="L150"/>
  <c r="U150"/>
  <c r="V150"/>
  <c r="J57" l="1"/>
  <c r="L57"/>
  <c r="J53"/>
  <c r="L53"/>
  <c r="J49"/>
  <c r="L49"/>
  <c r="J130"/>
  <c r="L112"/>
  <c r="J105"/>
  <c r="J98"/>
  <c r="L96"/>
  <c r="J89"/>
  <c r="J82"/>
  <c r="J74"/>
  <c r="J70"/>
  <c r="L68"/>
  <c r="S6" i="9"/>
  <c r="T6" s="1"/>
  <c r="S7" s="1"/>
  <c r="T7" s="1"/>
  <c r="S8" s="1"/>
  <c r="T8" s="1"/>
  <c r="S9" s="1"/>
  <c r="T9" s="1"/>
  <c r="S10" s="1"/>
  <c r="T10" s="1"/>
  <c r="S11" s="1"/>
  <c r="T11" s="1"/>
  <c r="S12" s="1"/>
  <c r="T12" s="1"/>
  <c r="S13" s="1"/>
  <c r="T13" s="1"/>
  <c r="S14" s="1"/>
  <c r="T14" s="1"/>
  <c r="S15" s="1"/>
  <c r="T15" s="1"/>
  <c r="S16" s="1"/>
  <c r="T16" s="1"/>
  <c r="S17" s="1"/>
  <c r="T17" s="1"/>
  <c r="S18" s="1"/>
  <c r="T18" s="1"/>
  <c r="L144" i="3"/>
  <c r="L146"/>
  <c r="J133"/>
  <c r="L114"/>
  <c r="L92"/>
  <c r="J87"/>
  <c r="L85"/>
  <c r="J78"/>
  <c r="L75"/>
  <c r="L71"/>
  <c r="L61"/>
  <c r="T5"/>
  <c r="S6" s="1"/>
  <c r="T6" s="1"/>
  <c r="S7" s="1"/>
  <c r="T7" s="1"/>
  <c r="S8" s="1"/>
  <c r="T8" s="1"/>
  <c r="S9" s="1"/>
  <c r="T9" s="1"/>
  <c r="S10" s="1"/>
  <c r="T10" s="1"/>
  <c r="S11" s="1"/>
  <c r="T11" s="1"/>
  <c r="S12" s="1"/>
  <c r="T12" s="1"/>
  <c r="S13" s="1"/>
  <c r="T13" s="1"/>
  <c r="S14" s="1"/>
  <c r="T14" s="1"/>
  <c r="S15" s="1"/>
  <c r="T15" s="1"/>
  <c r="S16" s="1"/>
  <c r="T16" s="1"/>
  <c r="S17" s="1"/>
  <c r="T17" s="1"/>
  <c r="S18" s="1"/>
  <c r="T18" s="1"/>
  <c r="S19" s="1"/>
  <c r="T19" s="1"/>
  <c r="S20" s="1"/>
  <c r="T20" s="1"/>
  <c r="S21" s="1"/>
  <c r="T21" s="1"/>
  <c r="S22" s="1"/>
  <c r="T22" s="1"/>
  <c r="S23" s="1"/>
  <c r="T23" s="1"/>
  <c r="S24" s="1"/>
  <c r="T24" s="1"/>
  <c r="S25" s="1"/>
  <c r="T25" s="1"/>
  <c r="S26" s="1"/>
  <c r="T26" s="1"/>
  <c r="S27" s="1"/>
  <c r="T27" s="1"/>
  <c r="S28" s="1"/>
  <c r="T28" s="1"/>
  <c r="S29" s="1"/>
  <c r="T29" s="1"/>
  <c r="S30" s="1"/>
  <c r="T30" s="1"/>
  <c r="S31" s="1"/>
  <c r="T31" s="1"/>
  <c r="S32" s="1"/>
  <c r="T32" s="1"/>
  <c r="S33" s="1"/>
  <c r="T33" s="1"/>
  <c r="S34" s="1"/>
  <c r="T34" s="1"/>
  <c r="S35" s="1"/>
  <c r="T35" s="1"/>
  <c r="S36" s="1"/>
  <c r="T36" s="1"/>
  <c r="S37" s="1"/>
  <c r="T37" s="1"/>
  <c r="S38" s="1"/>
  <c r="T38" s="1"/>
  <c r="S39" s="1"/>
  <c r="T39" s="1"/>
  <c r="S40" s="1"/>
  <c r="T40" s="1"/>
  <c r="S41" s="1"/>
  <c r="T41" s="1"/>
  <c r="S42" s="1"/>
  <c r="T42" s="1"/>
  <c r="S43" s="1"/>
  <c r="T43" s="1"/>
  <c r="S44" s="1"/>
  <c r="T44" s="1"/>
  <c r="S45" s="1"/>
  <c r="T45" s="1"/>
  <c r="S46" s="1"/>
  <c r="T46" s="1"/>
  <c r="S47" s="1"/>
  <c r="T47" s="1"/>
  <c r="S48" s="1"/>
  <c r="T48" s="1"/>
  <c r="S49" s="1"/>
  <c r="T49" s="1"/>
  <c r="S50" s="1"/>
  <c r="T50" s="1"/>
  <c r="S51" s="1"/>
  <c r="T51" s="1"/>
  <c r="S52" s="1"/>
  <c r="T52" s="1"/>
  <c r="S53" s="1"/>
  <c r="T53" s="1"/>
  <c r="S54" s="1"/>
  <c r="T54" s="1"/>
  <c r="S55" s="1"/>
  <c r="T55" s="1"/>
  <c r="S56" s="1"/>
  <c r="T56" s="1"/>
  <c r="S57" s="1"/>
  <c r="T57" s="1"/>
  <c r="S58" s="1"/>
  <c r="T58" s="1"/>
  <c r="S59" s="1"/>
  <c r="T59" s="1"/>
  <c r="S60" s="1"/>
  <c r="T60" s="1"/>
  <c r="S61" s="1"/>
  <c r="T61" s="1"/>
  <c r="S62" s="1"/>
  <c r="T62" s="1"/>
  <c r="S63" s="1"/>
  <c r="T63" s="1"/>
  <c r="S64" s="1"/>
  <c r="T64" s="1"/>
  <c r="S65" s="1"/>
  <c r="T65" s="1"/>
  <c r="S66" s="1"/>
  <c r="T66" s="1"/>
  <c r="S67" s="1"/>
  <c r="T67" s="1"/>
  <c r="S68" s="1"/>
  <c r="T68" s="1"/>
  <c r="S69" s="1"/>
  <c r="T69" s="1"/>
  <c r="S70" s="1"/>
  <c r="T70" s="1"/>
  <c r="S71" s="1"/>
  <c r="T71" s="1"/>
  <c r="S72" s="1"/>
  <c r="T72" s="1"/>
  <c r="S73" s="1"/>
  <c r="T73" s="1"/>
  <c r="S74" s="1"/>
  <c r="T74" s="1"/>
  <c r="S75" s="1"/>
  <c r="T75" s="1"/>
  <c r="S76" s="1"/>
  <c r="T76" s="1"/>
  <c r="S77" s="1"/>
  <c r="T77" s="1"/>
  <c r="S78" s="1"/>
  <c r="T78" s="1"/>
  <c r="S79" s="1"/>
  <c r="T79" s="1"/>
  <c r="S80" s="1"/>
  <c r="T80" s="1"/>
  <c r="S81" s="1"/>
  <c r="T81" s="1"/>
  <c r="S82" s="1"/>
  <c r="T82" s="1"/>
  <c r="S83" s="1"/>
  <c r="T83" s="1"/>
  <c r="S84" s="1"/>
  <c r="T84" s="1"/>
  <c r="S85" s="1"/>
  <c r="T85" s="1"/>
  <c r="S86" s="1"/>
  <c r="T86" s="1"/>
  <c r="S87" s="1"/>
  <c r="T87" s="1"/>
  <c r="S88" s="1"/>
  <c r="T88" s="1"/>
  <c r="S89" s="1"/>
  <c r="T89" s="1"/>
  <c r="S90" s="1"/>
  <c r="T90" s="1"/>
  <c r="S91" s="1"/>
  <c r="T91" s="1"/>
  <c r="S92" s="1"/>
  <c r="T92" s="1"/>
  <c r="S93" s="1"/>
  <c r="T93" s="1"/>
  <c r="S94" s="1"/>
  <c r="T94" s="1"/>
  <c r="S95" s="1"/>
  <c r="T95" s="1"/>
  <c r="S96" s="1"/>
  <c r="T96" s="1"/>
  <c r="S97" s="1"/>
  <c r="T97" s="1"/>
  <c r="S98" s="1"/>
  <c r="T98" s="1"/>
  <c r="S99" s="1"/>
  <c r="T99" s="1"/>
  <c r="S100" s="1"/>
  <c r="T100" s="1"/>
  <c r="S101" s="1"/>
  <c r="T101" s="1"/>
  <c r="S102" s="1"/>
  <c r="T102" s="1"/>
  <c r="S103" s="1"/>
  <c r="T103" s="1"/>
  <c r="S104" s="1"/>
  <c r="T104" s="1"/>
  <c r="S105" s="1"/>
  <c r="T105" s="1"/>
  <c r="S106" s="1"/>
  <c r="T106" s="1"/>
  <c r="S107" s="1"/>
  <c r="T107" s="1"/>
  <c r="S108" s="1"/>
  <c r="T108" s="1"/>
  <c r="S109" s="1"/>
  <c r="T109" s="1"/>
  <c r="S110" s="1"/>
  <c r="T110" s="1"/>
  <c r="S111" s="1"/>
  <c r="T111" s="1"/>
  <c r="S112" s="1"/>
  <c r="T112" s="1"/>
  <c r="S113" s="1"/>
  <c r="T113" s="1"/>
  <c r="S114" s="1"/>
  <c r="T114" s="1"/>
  <c r="S115" s="1"/>
  <c r="T115" s="1"/>
  <c r="S116" s="1"/>
  <c r="T116" s="1"/>
  <c r="S117" s="1"/>
  <c r="T117" s="1"/>
  <c r="S118" s="1"/>
  <c r="T118" s="1"/>
  <c r="S119" s="1"/>
  <c r="T119" s="1"/>
  <c r="S120" s="1"/>
  <c r="T120" s="1"/>
  <c r="S121" s="1"/>
  <c r="T121" s="1"/>
  <c r="S122" s="1"/>
  <c r="T122" s="1"/>
  <c r="S123" s="1"/>
  <c r="T123" s="1"/>
  <c r="S124" s="1"/>
  <c r="T124" s="1"/>
  <c r="S125" s="1"/>
  <c r="T125" s="1"/>
  <c r="S126" s="1"/>
  <c r="T126" s="1"/>
  <c r="S127" s="1"/>
  <c r="T127" s="1"/>
  <c r="S128" s="1"/>
  <c r="T128" s="1"/>
  <c r="S129" s="1"/>
  <c r="T129" s="1"/>
  <c r="S130" s="1"/>
  <c r="T130" s="1"/>
  <c r="S131" s="1"/>
  <c r="T131" s="1"/>
  <c r="S132" s="1"/>
  <c r="T132" s="1"/>
  <c r="S133" s="1"/>
  <c r="T133" s="1"/>
  <c r="S134" s="1"/>
  <c r="T134" s="1"/>
  <c r="S135" s="1"/>
  <c r="T135" s="1"/>
  <c r="S136" s="1"/>
  <c r="T136" s="1"/>
  <c r="S137" s="1"/>
  <c r="T137" s="1"/>
  <c r="S138" s="1"/>
  <c r="T138" s="1"/>
  <c r="S139" s="1"/>
  <c r="T139" s="1"/>
  <c r="S140" s="1"/>
  <c r="T140" s="1"/>
  <c r="S141" s="1"/>
  <c r="T141" s="1"/>
  <c r="S142" s="1"/>
  <c r="T142" s="1"/>
  <c r="S143" s="1"/>
  <c r="T143" s="1"/>
  <c r="S144" s="1"/>
  <c r="T144" s="1"/>
  <c r="S145" s="1"/>
  <c r="T145" s="1"/>
  <c r="S146" s="1"/>
  <c r="T146" s="1"/>
  <c r="S147" s="1"/>
  <c r="T147" s="1"/>
  <c r="S148" s="1"/>
  <c r="T148" s="1"/>
  <c r="S149" s="1"/>
  <c r="T149" s="1"/>
  <c r="S150" s="1"/>
  <c r="T150" s="1"/>
  <c r="J137"/>
  <c r="L128"/>
  <c r="J121"/>
  <c r="J149"/>
  <c r="J142"/>
  <c r="L140"/>
  <c r="J126"/>
  <c r="L124"/>
  <c r="J117"/>
  <c r="J110"/>
  <c r="L108"/>
  <c r="J101"/>
  <c r="J94"/>
  <c r="J145"/>
  <c r="L136"/>
  <c r="J129"/>
  <c r="L120"/>
  <c r="J113"/>
  <c r="L104"/>
  <c r="J97"/>
  <c r="L88"/>
  <c r="L81"/>
  <c r="J69"/>
  <c r="L66"/>
  <c r="T4"/>
  <c r="T4" i="5"/>
  <c r="S5" s="1"/>
  <c r="T5" s="1"/>
  <c r="S6" s="1"/>
  <c r="T6" s="1"/>
  <c r="S7" s="1"/>
  <c r="T7" s="1"/>
  <c r="S8" s="1"/>
  <c r="T8" s="1"/>
  <c r="S9" s="1"/>
  <c r="T9" s="1"/>
  <c r="S10" s="1"/>
  <c r="T10" s="1"/>
  <c r="S11" s="1"/>
  <c r="T11" s="1"/>
  <c r="S12" s="1"/>
  <c r="T12" s="1"/>
  <c r="S13" s="1"/>
  <c r="T13" s="1"/>
  <c r="S14" s="1"/>
  <c r="T14" s="1"/>
  <c r="S15" s="1"/>
  <c r="T15" s="1"/>
  <c r="S16" s="1"/>
  <c r="T16" s="1"/>
  <c r="S17" s="1"/>
  <c r="T17" s="1"/>
  <c r="S18" s="1"/>
  <c r="T18" s="1"/>
  <c r="S19" s="1"/>
  <c r="T19" s="1"/>
  <c r="S20" s="1"/>
  <c r="T20" s="1"/>
  <c r="S21" s="1"/>
  <c r="T21" s="1"/>
  <c r="S22" s="1"/>
  <c r="T22" s="1"/>
  <c r="L45" i="3"/>
  <c r="L42"/>
  <c r="L38"/>
  <c r="L34"/>
  <c r="J32"/>
  <c r="J28"/>
  <c r="J24"/>
  <c r="J21"/>
  <c r="J17"/>
  <c r="J9"/>
  <c r="J7"/>
  <c r="J6"/>
  <c r="J5"/>
  <c r="J4"/>
  <c r="J3"/>
</calcChain>
</file>

<file path=xl/sharedStrings.xml><?xml version="1.0" encoding="utf-8"?>
<sst xmlns="http://schemas.openxmlformats.org/spreadsheetml/2006/main" count="814" uniqueCount="216">
  <si>
    <t>SL12</t>
  </si>
  <si>
    <t>CTD</t>
  </si>
  <si>
    <t>M8  mooring site</t>
  </si>
  <si>
    <t>mooring</t>
  </si>
  <si>
    <t>SL11/M8E</t>
  </si>
  <si>
    <t>SL11a</t>
  </si>
  <si>
    <t>SL9a</t>
  </si>
  <si>
    <t>SL8a</t>
  </si>
  <si>
    <t>SL6a</t>
  </si>
  <si>
    <t>SL4a</t>
  </si>
  <si>
    <t>SL2a</t>
  </si>
  <si>
    <t>SL1</t>
  </si>
  <si>
    <t>SL1aa</t>
  </si>
  <si>
    <t>SL1bb</t>
  </si>
  <si>
    <t xml:space="preserve">M8 </t>
  </si>
  <si>
    <t>M8E/SL12a</t>
  </si>
  <si>
    <t>M8W</t>
  </si>
  <si>
    <t>M8-N</t>
  </si>
  <si>
    <t>CALVETS</t>
  </si>
  <si>
    <t>m8-S</t>
  </si>
  <si>
    <t>70M56</t>
  </si>
  <si>
    <t>70M55</t>
  </si>
  <si>
    <t>70M54</t>
  </si>
  <si>
    <t>70M53</t>
  </si>
  <si>
    <t>70M52</t>
  </si>
  <si>
    <t>70M51</t>
  </si>
  <si>
    <t>70M50</t>
  </si>
  <si>
    <t>70M49</t>
  </si>
  <si>
    <t>70M48</t>
  </si>
  <si>
    <t>70M47</t>
  </si>
  <si>
    <t>70M46</t>
  </si>
  <si>
    <t>70M45</t>
  </si>
  <si>
    <t>70M44</t>
  </si>
  <si>
    <t>70M43</t>
  </si>
  <si>
    <t>70M42</t>
  </si>
  <si>
    <t>70M41</t>
  </si>
  <si>
    <t>70M40</t>
  </si>
  <si>
    <t>70M39 M5W</t>
  </si>
  <si>
    <t>70M38 - M5N</t>
  </si>
  <si>
    <t>70m38M5</t>
  </si>
  <si>
    <t>mooring site</t>
  </si>
  <si>
    <t>70m38/ M5</t>
  </si>
  <si>
    <t>3 CalVETs</t>
  </si>
  <si>
    <t>CTD - M5S</t>
  </si>
  <si>
    <t xml:space="preserve"> M5E</t>
  </si>
  <si>
    <t>70M37</t>
  </si>
  <si>
    <t>70M36</t>
  </si>
  <si>
    <t>70M35</t>
  </si>
  <si>
    <t>70M34</t>
  </si>
  <si>
    <t>70M33</t>
  </si>
  <si>
    <t>70M32</t>
  </si>
  <si>
    <t>70M31</t>
  </si>
  <si>
    <t>70M30</t>
  </si>
  <si>
    <t>70M29</t>
  </si>
  <si>
    <t>70M28</t>
  </si>
  <si>
    <t>70M27</t>
  </si>
  <si>
    <t>70M26</t>
  </si>
  <si>
    <t>70M25</t>
  </si>
  <si>
    <t>70M24</t>
  </si>
  <si>
    <t>70M23</t>
  </si>
  <si>
    <t>CTD - M4N</t>
  </si>
  <si>
    <t>ML20</t>
  </si>
  <si>
    <t>ML21</t>
  </si>
  <si>
    <t>ML1</t>
  </si>
  <si>
    <t>ML2</t>
  </si>
  <si>
    <t>ML3</t>
  </si>
  <si>
    <t>ML4</t>
  </si>
  <si>
    <t>ML5</t>
  </si>
  <si>
    <t>ML6</t>
  </si>
  <si>
    <t>ML7</t>
  </si>
  <si>
    <t>ML8</t>
  </si>
  <si>
    <t>ML9</t>
  </si>
  <si>
    <t>ML10</t>
  </si>
  <si>
    <t>ML11</t>
  </si>
  <si>
    <t>ML12</t>
  </si>
  <si>
    <t>ML13</t>
  </si>
  <si>
    <t>ML14</t>
  </si>
  <si>
    <t>ML15</t>
  </si>
  <si>
    <t>ML16</t>
  </si>
  <si>
    <t>ML17</t>
  </si>
  <si>
    <t>ML18</t>
  </si>
  <si>
    <t>ML19</t>
  </si>
  <si>
    <t>List no.</t>
  </si>
  <si>
    <t>UPA1</t>
  </si>
  <si>
    <t>UPA2</t>
  </si>
  <si>
    <t>UPA3</t>
  </si>
  <si>
    <t>c</t>
  </si>
  <si>
    <t>CN15</t>
  </si>
  <si>
    <t>70m22 - M4W</t>
  </si>
  <si>
    <t>70M21 M4-go1 mi away</t>
  </si>
  <si>
    <t>70M21/M4</t>
  </si>
  <si>
    <t>CTD - M4E</t>
  </si>
  <si>
    <t>70m19-M4S</t>
  </si>
  <si>
    <t>70M18</t>
  </si>
  <si>
    <t>70M17</t>
  </si>
  <si>
    <t>70M16</t>
  </si>
  <si>
    <t>70M15</t>
  </si>
  <si>
    <t>70M14</t>
  </si>
  <si>
    <t>70M13</t>
  </si>
  <si>
    <t>70M12</t>
  </si>
  <si>
    <t>70M11</t>
  </si>
  <si>
    <t>70M10</t>
  </si>
  <si>
    <t>70M9</t>
  </si>
  <si>
    <t>70M8</t>
  </si>
  <si>
    <t>70M7</t>
  </si>
  <si>
    <t>70M6</t>
  </si>
  <si>
    <t>70M5</t>
  </si>
  <si>
    <t>70M4</t>
  </si>
  <si>
    <t>70M3</t>
  </si>
  <si>
    <t>70M2/M2</t>
  </si>
  <si>
    <t>CTD -M2S</t>
  </si>
  <si>
    <t>CTD - M2W</t>
  </si>
  <si>
    <t>CTD -M2N</t>
  </si>
  <si>
    <t>CTD - M2E</t>
  </si>
  <si>
    <t>CN3</t>
  </si>
  <si>
    <t>CN4</t>
  </si>
  <si>
    <t>CN5/ M2</t>
  </si>
  <si>
    <t>CN6</t>
  </si>
  <si>
    <t>CN7</t>
  </si>
  <si>
    <t>CN8</t>
  </si>
  <si>
    <t>CN9</t>
  </si>
  <si>
    <t>CN10</t>
  </si>
  <si>
    <t>CN11</t>
  </si>
  <si>
    <t>CN12</t>
  </si>
  <si>
    <t>CN13</t>
  </si>
  <si>
    <t>CN14</t>
  </si>
  <si>
    <t>CN16</t>
  </si>
  <si>
    <t>Unimak box N1</t>
  </si>
  <si>
    <t>Unimak box N2</t>
  </si>
  <si>
    <t>Unimak box N3</t>
  </si>
  <si>
    <t>Unimak box N4</t>
  </si>
  <si>
    <t>Unimak box N5</t>
  </si>
  <si>
    <t>Unimak box N6</t>
  </si>
  <si>
    <t>Unimak box E3</t>
  </si>
  <si>
    <t>Unimak box E2</t>
  </si>
  <si>
    <t>Unimak box E1</t>
  </si>
  <si>
    <t>Unimak box S1</t>
  </si>
  <si>
    <t>Unimak box S2</t>
  </si>
  <si>
    <t>Unimak box S3</t>
  </si>
  <si>
    <t>Unimak box S4</t>
  </si>
  <si>
    <t>Unimak box W4</t>
  </si>
  <si>
    <t>Unimak box W3</t>
  </si>
  <si>
    <t>Unimak box W2</t>
  </si>
  <si>
    <t>Unimak box W1</t>
  </si>
  <si>
    <t>DUTCH HARBOR</t>
  </si>
  <si>
    <t>Arrive</t>
  </si>
  <si>
    <t>Sta Name</t>
  </si>
  <si>
    <t>Activity</t>
  </si>
  <si>
    <t>Lat.</t>
  </si>
  <si>
    <t>lat-min</t>
  </si>
  <si>
    <t>H</t>
  </si>
  <si>
    <t>Long</t>
  </si>
  <si>
    <t>lon-min</t>
  </si>
  <si>
    <t>Dist. (nm)</t>
  </si>
  <si>
    <t>Dist. (km)</t>
  </si>
  <si>
    <t>Spd (kts)</t>
  </si>
  <si>
    <t>Transit (hrs)</t>
  </si>
  <si>
    <t>z (fm)</t>
  </si>
  <si>
    <t>Water Depth (m)</t>
  </si>
  <si>
    <t>CTD Depth (m)</t>
  </si>
  <si>
    <t>CTD Time (min)</t>
  </si>
  <si>
    <t>Bongo</t>
  </si>
  <si>
    <t>Other Nets</t>
  </si>
  <si>
    <t>Arrive Local Date/Time</t>
  </si>
  <si>
    <t>Depart Local Date/Time</t>
  </si>
  <si>
    <t>lon.dd</t>
  </si>
  <si>
    <t>lat.dd</t>
  </si>
  <si>
    <t>Depart Dutch Harbor</t>
  </si>
  <si>
    <t>DEPART</t>
  </si>
  <si>
    <t>n</t>
  </si>
  <si>
    <t>W</t>
  </si>
  <si>
    <t>NP15</t>
  </si>
  <si>
    <t>CTD/BON</t>
  </si>
  <si>
    <t>N</t>
  </si>
  <si>
    <t>NP14</t>
  </si>
  <si>
    <t>ctd</t>
  </si>
  <si>
    <t>NP13</t>
  </si>
  <si>
    <t>NP12</t>
  </si>
  <si>
    <t>CTD105</t>
  </si>
  <si>
    <t>NP11</t>
  </si>
  <si>
    <t>NP10</t>
  </si>
  <si>
    <t>NP09</t>
  </si>
  <si>
    <t>NP08</t>
  </si>
  <si>
    <t>NP07</t>
  </si>
  <si>
    <t>NP06</t>
  </si>
  <si>
    <t>NP05</t>
  </si>
  <si>
    <t>NP04</t>
  </si>
  <si>
    <t>NP3a</t>
  </si>
  <si>
    <t>NP03</t>
  </si>
  <si>
    <t>NP2a</t>
  </si>
  <si>
    <t>NP02</t>
  </si>
  <si>
    <t>NP01</t>
  </si>
  <si>
    <t>MN1</t>
  </si>
  <si>
    <t>MN2</t>
  </si>
  <si>
    <t>MN3</t>
  </si>
  <si>
    <t>MN4</t>
  </si>
  <si>
    <t>MN5</t>
  </si>
  <si>
    <t>MN6</t>
  </si>
  <si>
    <t>MN7</t>
  </si>
  <si>
    <t>70m20~site5</t>
  </si>
  <si>
    <t>NOT a Station-Moorng site-</t>
  </si>
  <si>
    <t>MN8</t>
  </si>
  <si>
    <t>MN9</t>
  </si>
  <si>
    <t>MN10</t>
  </si>
  <si>
    <t>MN11</t>
  </si>
  <si>
    <t>MN12</t>
  </si>
  <si>
    <t>MN13</t>
  </si>
  <si>
    <t>MN14</t>
  </si>
  <si>
    <t>MN15</t>
  </si>
  <si>
    <t>MN16</t>
  </si>
  <si>
    <t>MN17</t>
  </si>
  <si>
    <t>MN18</t>
  </si>
  <si>
    <t>MN19-to 1500m</t>
  </si>
  <si>
    <t>SL16</t>
  </si>
  <si>
    <t>SL15</t>
  </si>
  <si>
    <t>SL14/M8W</t>
  </si>
</sst>
</file>

<file path=xl/styles.xml><?xml version="1.0" encoding="utf-8"?>
<styleSheet xmlns="http://schemas.openxmlformats.org/spreadsheetml/2006/main">
  <numFmts count="7">
    <numFmt numFmtId="164" formatCode="0.000"/>
    <numFmt numFmtId="165" formatCode="0.0"/>
    <numFmt numFmtId="166" formatCode="mm/dd/yy\ hh:mm"/>
    <numFmt numFmtId="167" formatCode="mm/dd/yyyy\ hh:mm"/>
    <numFmt numFmtId="168" formatCode="00&quot;°&quot;"/>
    <numFmt numFmtId="169" formatCode="00.000&quot;'&quot;"/>
    <numFmt numFmtId="170" formatCode="000&quot;°&quot;"/>
  </numFmts>
  <fonts count="5">
    <font>
      <sz val="9"/>
      <name val="Geneva"/>
    </font>
    <font>
      <sz val="10"/>
      <name val="Tahoma"/>
    </font>
    <font>
      <sz val="8"/>
      <name val="Geneva"/>
    </font>
    <font>
      <b/>
      <sz val="10"/>
      <name val="Tahoma"/>
    </font>
    <font>
      <sz val="9"/>
      <name val="Tahoma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horizontal="left" vertical="top" wrapText="1"/>
    </xf>
    <xf numFmtId="165" fontId="3" fillId="0" borderId="0" xfId="0" applyNumberFormat="1" applyFont="1" applyFill="1" applyBorder="1" applyAlignment="1">
      <alignment horizontal="left" vertical="top" wrapText="1"/>
    </xf>
    <xf numFmtId="1" fontId="3" fillId="0" borderId="0" xfId="0" applyNumberFormat="1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left" vertical="top" wrapText="1"/>
    </xf>
    <xf numFmtId="1" fontId="3" fillId="2" borderId="2" xfId="0" applyNumberFormat="1" applyFont="1" applyFill="1" applyBorder="1" applyAlignment="1">
      <alignment horizontal="left" vertical="top" wrapText="1"/>
    </xf>
    <xf numFmtId="22" fontId="3" fillId="0" borderId="0" xfId="0" applyNumberFormat="1" applyFont="1" applyFill="1" applyBorder="1" applyAlignment="1">
      <alignment horizontal="left" vertical="top" wrapText="1"/>
    </xf>
    <xf numFmtId="164" fontId="1" fillId="0" borderId="0" xfId="0" applyNumberFormat="1" applyFont="1" applyFill="1" applyBorder="1" applyAlignment="1">
      <alignment horizontal="left" vertical="top" wrapText="1"/>
    </xf>
    <xf numFmtId="0" fontId="1" fillId="3" borderId="0" xfId="0" applyFont="1" applyFill="1" applyAlignment="1">
      <alignment vertical="top" wrapText="1"/>
    </xf>
    <xf numFmtId="0" fontId="1" fillId="3" borderId="0" xfId="0" applyFont="1" applyFill="1" applyBorder="1" applyAlignment="1">
      <alignment horizontal="left" vertical="top" wrapText="1"/>
    </xf>
    <xf numFmtId="1" fontId="1" fillId="3" borderId="0" xfId="0" applyNumberFormat="1" applyFont="1" applyFill="1" applyBorder="1" applyAlignment="1">
      <alignment horizontal="center" vertical="top" wrapText="1"/>
    </xf>
    <xf numFmtId="164" fontId="1" fillId="3" borderId="0" xfId="0" applyNumberFormat="1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center" vertical="top" wrapText="1"/>
    </xf>
    <xf numFmtId="2" fontId="1" fillId="3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1" fontId="1" fillId="0" borderId="0" xfId="0" applyNumberFormat="1" applyFont="1" applyFill="1" applyBorder="1" applyAlignment="1">
      <alignment vertical="top"/>
    </xf>
    <xf numFmtId="0" fontId="1" fillId="3" borderId="0" xfId="0" applyFont="1" applyFill="1" applyBorder="1" applyAlignment="1">
      <alignment vertical="top"/>
    </xf>
    <xf numFmtId="22" fontId="1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Border="1" applyAlignment="1">
      <alignment vertical="top"/>
    </xf>
    <xf numFmtId="0" fontId="1" fillId="4" borderId="0" xfId="0" applyFont="1" applyFill="1" applyBorder="1" applyAlignment="1">
      <alignment vertical="top" wrapText="1"/>
    </xf>
    <xf numFmtId="0" fontId="1" fillId="4" borderId="0" xfId="0" applyFont="1" applyFill="1" applyBorder="1" applyAlignment="1">
      <alignment horizontal="left" vertical="top" wrapText="1"/>
    </xf>
    <xf numFmtId="1" fontId="1" fillId="4" borderId="0" xfId="0" applyNumberFormat="1" applyFont="1" applyFill="1" applyBorder="1" applyAlignment="1">
      <alignment horizontal="center" vertical="top"/>
    </xf>
    <xf numFmtId="164" fontId="1" fillId="4" borderId="0" xfId="0" applyNumberFormat="1" applyFont="1" applyFill="1" applyBorder="1" applyAlignment="1">
      <alignment vertical="top"/>
    </xf>
    <xf numFmtId="164" fontId="1" fillId="4" borderId="0" xfId="0" applyNumberFormat="1" applyFont="1" applyFill="1" applyBorder="1" applyAlignment="1">
      <alignment horizontal="center" vertical="top"/>
    </xf>
    <xf numFmtId="164" fontId="1" fillId="4" borderId="0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right" vertical="top"/>
    </xf>
    <xf numFmtId="165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vertical="top"/>
    </xf>
    <xf numFmtId="1" fontId="1" fillId="0" borderId="0" xfId="0" applyNumberFormat="1" applyFont="1" applyFill="1" applyBorder="1" applyAlignment="1">
      <alignment horizontal="right" vertical="top"/>
    </xf>
    <xf numFmtId="22" fontId="1" fillId="0" borderId="0" xfId="0" applyNumberFormat="1" applyFont="1" applyFill="1" applyBorder="1" applyAlignment="1">
      <alignment vertical="top" wrapText="1"/>
    </xf>
    <xf numFmtId="166" fontId="1" fillId="0" borderId="0" xfId="0" applyNumberFormat="1" applyFont="1" applyFill="1" applyBorder="1" applyAlignment="1">
      <alignment vertical="top" wrapText="1"/>
    </xf>
    <xf numFmtId="0" fontId="1" fillId="4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center" vertical="top"/>
    </xf>
    <xf numFmtId="1" fontId="1" fillId="0" borderId="0" xfId="0" applyNumberFormat="1" applyFont="1" applyFill="1" applyAlignment="1">
      <alignment vertical="top"/>
    </xf>
    <xf numFmtId="168" fontId="1" fillId="4" borderId="0" xfId="0" applyNumberFormat="1" applyFont="1" applyFill="1" applyBorder="1" applyAlignment="1">
      <alignment horizontal="center" vertical="top"/>
    </xf>
    <xf numFmtId="169" fontId="1" fillId="4" borderId="0" xfId="0" applyNumberFormat="1" applyFont="1" applyFill="1" applyBorder="1" applyAlignment="1">
      <alignment vertical="top"/>
    </xf>
    <xf numFmtId="170" fontId="1" fillId="4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/>
    </xf>
    <xf numFmtId="1" fontId="1" fillId="0" borderId="0" xfId="0" applyNumberFormat="1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right" vertical="top"/>
    </xf>
    <xf numFmtId="1" fontId="1" fillId="2" borderId="0" xfId="0" applyNumberFormat="1" applyFont="1" applyFill="1" applyBorder="1" applyAlignment="1">
      <alignment horizontal="right" vertical="top"/>
    </xf>
    <xf numFmtId="0" fontId="1" fillId="5" borderId="0" xfId="0" applyFont="1" applyFill="1" applyBorder="1" applyAlignment="1">
      <alignment vertical="top" wrapText="1"/>
    </xf>
    <xf numFmtId="0" fontId="1" fillId="5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6" borderId="0" xfId="0" applyFont="1" applyFill="1" applyBorder="1" applyAlignment="1">
      <alignment vertical="top" wrapText="1"/>
    </xf>
    <xf numFmtId="0" fontId="1" fillId="6" borderId="0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vertical="top" wrapText="1"/>
    </xf>
    <xf numFmtId="0" fontId="1" fillId="7" borderId="2" xfId="0" applyFont="1" applyFill="1" applyBorder="1" applyAlignment="1">
      <alignment horizontal="left" vertical="top" wrapText="1"/>
    </xf>
    <xf numFmtId="0" fontId="1" fillId="7" borderId="2" xfId="0" applyFont="1" applyFill="1" applyBorder="1" applyAlignment="1">
      <alignment horizontal="center" vertical="top"/>
    </xf>
    <xf numFmtId="0" fontId="1" fillId="7" borderId="2" xfId="0" applyFont="1" applyFill="1" applyBorder="1" applyAlignment="1">
      <alignment vertical="top"/>
    </xf>
    <xf numFmtId="164" fontId="1" fillId="7" borderId="2" xfId="0" applyNumberFormat="1" applyFont="1" applyFill="1" applyBorder="1" applyAlignment="1">
      <alignment horizontal="center" vertical="top"/>
    </xf>
    <xf numFmtId="164" fontId="1" fillId="7" borderId="2" xfId="0" applyNumberFormat="1" applyFont="1" applyFill="1" applyBorder="1" applyAlignment="1">
      <alignment horizontal="center" vertical="top" wrapText="1"/>
    </xf>
    <xf numFmtId="1" fontId="1" fillId="0" borderId="2" xfId="0" applyNumberFormat="1" applyFont="1" applyFill="1" applyBorder="1" applyAlignment="1">
      <alignment vertical="top"/>
    </xf>
    <xf numFmtId="1" fontId="1" fillId="0" borderId="2" xfId="0" applyNumberFormat="1" applyFont="1" applyFill="1" applyBorder="1" applyAlignment="1">
      <alignment horizontal="right" vertical="top"/>
    </xf>
    <xf numFmtId="0" fontId="1" fillId="5" borderId="3" xfId="0" applyFont="1" applyFill="1" applyBorder="1" applyAlignment="1">
      <alignment vertical="top" wrapText="1"/>
    </xf>
    <xf numFmtId="0" fontId="1" fillId="5" borderId="0" xfId="0" applyFont="1" applyFill="1" applyBorder="1" applyAlignment="1">
      <alignment horizontal="center" vertical="top"/>
    </xf>
    <xf numFmtId="0" fontId="1" fillId="5" borderId="0" xfId="0" applyFont="1" applyFill="1" applyBorder="1" applyAlignment="1">
      <alignment vertical="top"/>
    </xf>
    <xf numFmtId="164" fontId="1" fillId="5" borderId="0" xfId="0" applyNumberFormat="1" applyFont="1" applyFill="1" applyBorder="1" applyAlignment="1">
      <alignment horizontal="center" vertical="top"/>
    </xf>
    <xf numFmtId="1" fontId="1" fillId="5" borderId="0" xfId="0" applyNumberFormat="1" applyFont="1" applyFill="1" applyBorder="1" applyAlignment="1">
      <alignment horizontal="center" vertical="top"/>
    </xf>
    <xf numFmtId="164" fontId="1" fillId="5" borderId="0" xfId="0" applyNumberFormat="1" applyFont="1" applyFill="1" applyBorder="1" applyAlignment="1">
      <alignment horizontal="center" vertical="top" wrapText="1"/>
    </xf>
    <xf numFmtId="0" fontId="1" fillId="7" borderId="3" xfId="0" applyFont="1" applyFill="1" applyBorder="1" applyAlignment="1">
      <alignment vertical="top"/>
    </xf>
    <xf numFmtId="0" fontId="1" fillId="7" borderId="0" xfId="0" applyFont="1" applyFill="1" applyBorder="1" applyAlignment="1">
      <alignment horizontal="left" vertical="top" wrapText="1"/>
    </xf>
    <xf numFmtId="0" fontId="1" fillId="7" borderId="0" xfId="0" applyFont="1" applyFill="1" applyBorder="1" applyAlignment="1">
      <alignment horizontal="center" vertical="top"/>
    </xf>
    <xf numFmtId="0" fontId="1" fillId="7" borderId="0" xfId="0" applyFont="1" applyFill="1" applyBorder="1" applyAlignment="1">
      <alignment vertical="top"/>
    </xf>
    <xf numFmtId="164" fontId="1" fillId="7" borderId="0" xfId="0" applyNumberFormat="1" applyFont="1" applyFill="1" applyBorder="1" applyAlignment="1">
      <alignment horizontal="center" vertical="top"/>
    </xf>
    <xf numFmtId="164" fontId="1" fillId="7" borderId="0" xfId="0" applyNumberFormat="1" applyFont="1" applyFill="1" applyBorder="1" applyAlignment="1">
      <alignment horizontal="center" vertical="top" wrapText="1"/>
    </xf>
    <xf numFmtId="0" fontId="1" fillId="7" borderId="3" xfId="0" applyFont="1" applyFill="1" applyBorder="1" applyAlignment="1">
      <alignment vertical="top" wrapText="1"/>
    </xf>
    <xf numFmtId="0" fontId="1" fillId="7" borderId="4" xfId="0" applyFont="1" applyFill="1" applyBorder="1" applyAlignment="1">
      <alignment horizontal="left" vertical="top" wrapText="1"/>
    </xf>
    <xf numFmtId="1" fontId="1" fillId="0" borderId="4" xfId="0" applyNumberFormat="1" applyFont="1" applyFill="1" applyBorder="1" applyAlignment="1">
      <alignment vertical="top"/>
    </xf>
    <xf numFmtId="1" fontId="1" fillId="0" borderId="4" xfId="0" applyNumberFormat="1" applyFont="1" applyFill="1" applyBorder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/>
    </xf>
    <xf numFmtId="164" fontId="1" fillId="0" borderId="0" xfId="0" applyNumberFormat="1" applyFont="1" applyFill="1" applyAlignment="1">
      <alignment vertical="top"/>
    </xf>
    <xf numFmtId="1" fontId="1" fillId="0" borderId="0" xfId="0" applyNumberFormat="1" applyFont="1" applyFill="1" applyAlignment="1">
      <alignment horizontal="center" vertical="top"/>
    </xf>
    <xf numFmtId="1" fontId="1" fillId="0" borderId="0" xfId="0" applyNumberFormat="1" applyFont="1" applyFill="1" applyAlignment="1">
      <alignment horizontal="right" vertical="top"/>
    </xf>
    <xf numFmtId="0" fontId="1" fillId="7" borderId="2" xfId="0" applyNumberFormat="1" applyFont="1" applyFill="1" applyBorder="1" applyAlignment="1">
      <alignment horizontal="center" vertical="top"/>
    </xf>
    <xf numFmtId="2" fontId="1" fillId="7" borderId="2" xfId="0" applyNumberFormat="1" applyFont="1" applyFill="1" applyBorder="1" applyAlignment="1">
      <alignment vertical="top"/>
    </xf>
    <xf numFmtId="0" fontId="1" fillId="7" borderId="0" xfId="0" applyNumberFormat="1" applyFont="1" applyFill="1" applyBorder="1" applyAlignment="1">
      <alignment horizontal="center" vertical="top"/>
    </xf>
    <xf numFmtId="2" fontId="1" fillId="7" borderId="0" xfId="0" applyNumberFormat="1" applyFont="1" applyFill="1" applyBorder="1" applyAlignment="1">
      <alignment vertical="top"/>
    </xf>
    <xf numFmtId="0" fontId="1" fillId="5" borderId="0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/>
    <xf numFmtId="1" fontId="1" fillId="7" borderId="0" xfId="0" applyNumberFormat="1" applyFont="1" applyFill="1" applyBorder="1" applyAlignment="1">
      <alignment horizontal="center" vertical="top"/>
    </xf>
    <xf numFmtId="164" fontId="1" fillId="7" borderId="0" xfId="0" applyNumberFormat="1" applyFont="1" applyFill="1" applyBorder="1" applyAlignment="1">
      <alignment vertical="top"/>
    </xf>
    <xf numFmtId="0" fontId="4" fillId="7" borderId="0" xfId="0" applyNumberFormat="1" applyFont="1" applyFill="1" applyBorder="1" applyAlignment="1">
      <alignment vertical="center"/>
    </xf>
    <xf numFmtId="2" fontId="4" fillId="7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top" wrapText="1"/>
    </xf>
    <xf numFmtId="164" fontId="1" fillId="5" borderId="0" xfId="0" applyNumberFormat="1" applyFont="1" applyFill="1" applyBorder="1" applyAlignment="1">
      <alignment vertical="top"/>
    </xf>
    <xf numFmtId="0" fontId="1" fillId="0" borderId="0" xfId="0" applyFont="1" applyAlignment="1">
      <alignment horizontal="left" vertical="top" wrapText="1"/>
    </xf>
    <xf numFmtId="164" fontId="1" fillId="7" borderId="2" xfId="0" applyNumberFormat="1" applyFont="1" applyFill="1" applyBorder="1" applyAlignment="1">
      <alignment vertical="top"/>
    </xf>
    <xf numFmtId="1" fontId="1" fillId="7" borderId="2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right" vertical="top"/>
    </xf>
    <xf numFmtId="1" fontId="1" fillId="2" borderId="2" xfId="0" applyNumberFormat="1" applyFont="1" applyFill="1" applyBorder="1" applyAlignment="1">
      <alignment horizontal="right" vertical="top"/>
    </xf>
    <xf numFmtId="0" fontId="1" fillId="8" borderId="3" xfId="0" applyFont="1" applyFill="1" applyBorder="1" applyAlignment="1">
      <alignment vertical="top" wrapText="1"/>
    </xf>
    <xf numFmtId="167" fontId="1" fillId="4" borderId="0" xfId="0" applyNumberFormat="1" applyFont="1" applyFill="1" applyBorder="1" applyAlignment="1">
      <alignment horizontal="center" vertical="top"/>
    </xf>
    <xf numFmtId="0" fontId="4" fillId="7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1" fontId="1" fillId="2" borderId="5" xfId="0" applyNumberFormat="1" applyFont="1" applyFill="1" applyBorder="1" applyAlignment="1">
      <alignment horizontal="right" vertical="top"/>
    </xf>
    <xf numFmtId="1" fontId="1" fillId="2" borderId="4" xfId="0" applyNumberFormat="1" applyFont="1" applyFill="1" applyBorder="1" applyAlignment="1">
      <alignment horizontal="right" vertical="top"/>
    </xf>
    <xf numFmtId="0" fontId="0" fillId="2" borderId="0" xfId="0" applyFill="1"/>
    <xf numFmtId="0" fontId="1" fillId="9" borderId="0" xfId="0" applyFont="1" applyFill="1" applyBorder="1" applyAlignment="1">
      <alignment horizontal="center" vertical="top"/>
    </xf>
    <xf numFmtId="0" fontId="1" fillId="9" borderId="0" xfId="0" applyFont="1" applyFill="1" applyBorder="1" applyAlignment="1">
      <alignment vertical="top"/>
    </xf>
    <xf numFmtId="1" fontId="1" fillId="9" borderId="0" xfId="0" applyNumberFormat="1" applyFont="1" applyFill="1" applyBorder="1" applyAlignment="1">
      <alignment horizontal="center" vertical="top"/>
    </xf>
    <xf numFmtId="164" fontId="1" fillId="9" borderId="0" xfId="0" applyNumberFormat="1" applyFont="1" applyFill="1" applyBorder="1" applyAlignment="1">
      <alignment vertical="top"/>
    </xf>
    <xf numFmtId="0" fontId="1" fillId="8" borderId="0" xfId="0" applyFont="1" applyFill="1" applyBorder="1" applyAlignment="1">
      <alignment horizontal="left" vertical="top" wrapText="1"/>
    </xf>
    <xf numFmtId="0" fontId="1" fillId="8" borderId="0" xfId="0" applyNumberFormat="1" applyFont="1" applyFill="1" applyBorder="1" applyAlignment="1">
      <alignment horizontal="center" vertical="top" wrapText="1"/>
    </xf>
    <xf numFmtId="2" fontId="1" fillId="8" borderId="0" xfId="0" applyNumberFormat="1" applyFont="1" applyFill="1" applyBorder="1" applyAlignment="1">
      <alignment vertical="top" wrapText="1"/>
    </xf>
    <xf numFmtId="0" fontId="1" fillId="8" borderId="0" xfId="0" applyFont="1" applyFill="1" applyBorder="1" applyAlignment="1">
      <alignment horizontal="center" vertical="top"/>
    </xf>
    <xf numFmtId="165" fontId="3" fillId="0" borderId="0" xfId="0" applyNumberFormat="1" applyFont="1" applyFill="1" applyBorder="1" applyAlignment="1">
      <alignment horizontal="center" vertical="top" wrapText="1"/>
    </xf>
    <xf numFmtId="165" fontId="1" fillId="0" borderId="0" xfId="0" applyNumberFormat="1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vertical="top" wrapText="1"/>
    </xf>
    <xf numFmtId="1" fontId="1" fillId="3" borderId="0" xfId="0" applyNumberFormat="1" applyFont="1" applyFill="1" applyBorder="1" applyAlignment="1">
      <alignment horizontal="center" vertical="top"/>
    </xf>
    <xf numFmtId="164" fontId="1" fillId="3" borderId="0" xfId="0" applyNumberFormat="1" applyFont="1" applyFill="1" applyBorder="1" applyAlignment="1">
      <alignment vertical="top"/>
    </xf>
    <xf numFmtId="164" fontId="1" fillId="3" borderId="0" xfId="0" applyNumberFormat="1" applyFont="1" applyFill="1" applyBorder="1" applyAlignment="1">
      <alignment horizontal="center" vertical="top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Border="1" applyAlignment="1">
      <alignment horizontal="center" vertical="top"/>
    </xf>
    <xf numFmtId="164" fontId="1" fillId="3" borderId="0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 wrapText="1"/>
    </xf>
    <xf numFmtId="1" fontId="1" fillId="2" borderId="2" xfId="0" applyNumberFormat="1" applyFont="1" applyFill="1" applyBorder="1" applyAlignment="1">
      <alignment horizontal="center" vertical="top"/>
    </xf>
    <xf numFmtId="164" fontId="1" fillId="2" borderId="2" xfId="0" applyNumberFormat="1" applyFont="1" applyFill="1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top" wrapText="1"/>
    </xf>
    <xf numFmtId="1" fontId="1" fillId="2" borderId="0" xfId="0" applyNumberFormat="1" applyFont="1" applyFill="1" applyBorder="1" applyAlignment="1">
      <alignment horizontal="center" vertical="top"/>
    </xf>
    <xf numFmtId="164" fontId="1" fillId="2" borderId="0" xfId="0" applyNumberFormat="1" applyFont="1" applyFill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1" fillId="0" borderId="5" xfId="0" applyFont="1" applyFill="1" applyBorder="1" applyAlignment="1">
      <alignment vertical="top" wrapText="1"/>
    </xf>
    <xf numFmtId="0" fontId="1" fillId="7" borderId="0" xfId="0" applyFont="1" applyFill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7" borderId="0" xfId="0" applyFont="1" applyFill="1" applyBorder="1" applyAlignment="1">
      <alignment vertical="top" wrapText="1"/>
    </xf>
    <xf numFmtId="0" fontId="4" fillId="7" borderId="0" xfId="0" applyFont="1" applyFill="1" applyBorder="1" applyAlignment="1">
      <alignment horizontal="left" vertical="center" wrapText="1"/>
    </xf>
    <xf numFmtId="0" fontId="1" fillId="7" borderId="0" xfId="0" applyFont="1" applyFill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7" borderId="0" xfId="0" applyFont="1" applyFill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7" borderId="0" xfId="0" applyNumberFormat="1" applyFont="1" applyFill="1" applyAlignment="1">
      <alignment horizontal="center" vertical="top"/>
    </xf>
    <xf numFmtId="0" fontId="1" fillId="7" borderId="0" xfId="0" applyFont="1" applyFill="1" applyAlignment="1">
      <alignment vertical="top"/>
    </xf>
    <xf numFmtId="0" fontId="1" fillId="0" borderId="4" xfId="0" applyFont="1" applyFill="1" applyBorder="1" applyAlignment="1">
      <alignment vertical="top"/>
    </xf>
    <xf numFmtId="164" fontId="1" fillId="0" borderId="4" xfId="0" applyNumberFormat="1" applyFont="1" applyFill="1" applyBorder="1" applyAlignment="1">
      <alignment vertical="top"/>
    </xf>
    <xf numFmtId="2" fontId="1" fillId="7" borderId="0" xfId="0" applyNumberFormat="1" applyFont="1" applyFill="1" applyAlignment="1">
      <alignment vertical="top"/>
    </xf>
    <xf numFmtId="164" fontId="1" fillId="7" borderId="0" xfId="0" applyNumberFormat="1" applyFont="1" applyFill="1" applyAlignment="1">
      <alignment horizontal="center" vertical="top"/>
    </xf>
    <xf numFmtId="1" fontId="1" fillId="0" borderId="4" xfId="0" applyNumberFormat="1" applyFont="1" applyFill="1" applyBorder="1" applyAlignment="1">
      <alignment horizontal="center" vertical="top"/>
    </xf>
    <xf numFmtId="164" fontId="1" fillId="7" borderId="0" xfId="0" applyNumberFormat="1" applyFont="1" applyFill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/>
    </xf>
    <xf numFmtId="0" fontId="1" fillId="8" borderId="0" xfId="0" applyFont="1" applyFill="1" applyBorder="1" applyAlignment="1">
      <alignment vertical="top" wrapText="1"/>
    </xf>
    <xf numFmtId="0" fontId="1" fillId="8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22"/>
  <sheetViews>
    <sheetView workbookViewId="0">
      <selection sqref="A1:A65536"/>
    </sheetView>
  </sheetViews>
  <sheetFormatPr defaultColWidth="11.42578125" defaultRowHeight="12"/>
  <cols>
    <col min="3" max="4" width="6.28515625" customWidth="1"/>
    <col min="5" max="5" width="3.7109375" customWidth="1"/>
    <col min="6" max="7" width="5.85546875" customWidth="1"/>
    <col min="8" max="8" width="3.7109375" customWidth="1"/>
    <col min="9" max="9" width="6" customWidth="1"/>
    <col min="10" max="18" width="3.85546875" customWidth="1"/>
    <col min="20" max="20" width="15.42578125" customWidth="1"/>
  </cols>
  <sheetData>
    <row r="1" spans="1:22" ht="102">
      <c r="A1" s="1" t="s">
        <v>146</v>
      </c>
      <c r="B1" s="2" t="s">
        <v>147</v>
      </c>
      <c r="C1" s="3" t="s">
        <v>148</v>
      </c>
      <c r="D1" s="4" t="s">
        <v>149</v>
      </c>
      <c r="E1" s="3" t="s">
        <v>150</v>
      </c>
      <c r="F1" s="5" t="s">
        <v>151</v>
      </c>
      <c r="G1" s="4" t="s">
        <v>152</v>
      </c>
      <c r="H1" s="106" t="s">
        <v>150</v>
      </c>
      <c r="I1" s="6" t="s">
        <v>153</v>
      </c>
      <c r="J1" s="7" t="s">
        <v>154</v>
      </c>
      <c r="K1" s="120" t="s">
        <v>155</v>
      </c>
      <c r="L1" s="120" t="s">
        <v>156</v>
      </c>
      <c r="M1" s="8" t="s">
        <v>157</v>
      </c>
      <c r="N1" s="8" t="s">
        <v>158</v>
      </c>
      <c r="O1" s="8" t="s">
        <v>159</v>
      </c>
      <c r="P1" s="9" t="s">
        <v>160</v>
      </c>
      <c r="Q1" s="10" t="s">
        <v>161</v>
      </c>
      <c r="R1" s="10" t="s">
        <v>162</v>
      </c>
      <c r="S1" s="11" t="s">
        <v>163</v>
      </c>
      <c r="T1" s="11" t="s">
        <v>164</v>
      </c>
      <c r="U1" s="12" t="s">
        <v>165</v>
      </c>
      <c r="V1" s="12" t="s">
        <v>166</v>
      </c>
    </row>
    <row r="2" spans="1:22" ht="25.5">
      <c r="A2" s="102" t="s">
        <v>143</v>
      </c>
      <c r="B2" s="116" t="s">
        <v>172</v>
      </c>
      <c r="C2" s="117">
        <v>54</v>
      </c>
      <c r="D2" s="118">
        <v>41.26</v>
      </c>
      <c r="E2" s="119" t="s">
        <v>173</v>
      </c>
      <c r="F2" s="117">
        <v>166</v>
      </c>
      <c r="G2" s="118">
        <v>14.21</v>
      </c>
      <c r="H2" s="119" t="s">
        <v>86</v>
      </c>
      <c r="I2" s="30"/>
      <c r="J2" s="31">
        <v>29.352632086114721</v>
      </c>
      <c r="K2" s="121">
        <v>11.5</v>
      </c>
      <c r="L2" s="121">
        <f>I2/K2</f>
        <v>0</v>
      </c>
      <c r="M2" s="20">
        <v>180</v>
      </c>
      <c r="N2" s="33">
        <f t="shared" ref="N2:N22" si="0">1.825*M2</f>
        <v>328.5</v>
      </c>
      <c r="O2" s="33">
        <f t="shared" ref="O2:O22" si="1">N2-5</f>
        <v>323.5</v>
      </c>
      <c r="P2" s="45">
        <f>IF(LEFT($B2,3)="ctd",IF($O2&lt;200,($O2/30+$O2/30+20),(IF($O2&gt;200,(200/30+($O2-200)/45+$O2/50+20),1.4))),0)</f>
        <v>35.88111111111111</v>
      </c>
      <c r="Q2" s="46">
        <v>50</v>
      </c>
      <c r="R2" s="46">
        <f t="shared" ref="R2:R22" si="2">(IF(RIGHT($B2,4)="Nets",40,0))</f>
        <v>0</v>
      </c>
      <c r="S2" s="34">
        <v>38965.5</v>
      </c>
      <c r="T2" s="34">
        <v>72202.5</v>
      </c>
      <c r="U2" s="23">
        <f>F2+G2/60</f>
        <v>166.23683333333332</v>
      </c>
      <c r="V2" s="23">
        <f>C2+D2/60</f>
        <v>54.687666666666665</v>
      </c>
    </row>
    <row r="3" spans="1:22" ht="25.5">
      <c r="A3" s="102" t="s">
        <v>127</v>
      </c>
      <c r="B3" s="116" t="s">
        <v>172</v>
      </c>
      <c r="C3" s="117">
        <v>54</v>
      </c>
      <c r="D3" s="118">
        <v>45.07</v>
      </c>
      <c r="E3" s="119" t="s">
        <v>173</v>
      </c>
      <c r="F3" s="117">
        <v>166</v>
      </c>
      <c r="G3" s="118">
        <v>3.05</v>
      </c>
      <c r="H3" s="119" t="s">
        <v>170</v>
      </c>
      <c r="I3" s="30">
        <f>0.01+ACOS((COS(PI()/180*(90-(C2+D2/60)))*COS(PI()/180*(90-(C3+D3/60))))+(SIN(PI()/180*(90-(C2+D2/60)))*SIN(PI()/180*(90-(C3+D3/60)))*COS(ABS(PI()/180*((F2+(G2/60))-(F3+(G3/60)))))))*180/PI()*60</f>
        <v>7.4976188965316881</v>
      </c>
      <c r="J3" s="31">
        <v>29.352632086114721</v>
      </c>
      <c r="K3" s="121">
        <v>11.5</v>
      </c>
      <c r="L3" s="121">
        <f>I3/K3</f>
        <v>0.65196686056797293</v>
      </c>
      <c r="M3" s="20">
        <v>100</v>
      </c>
      <c r="N3" s="33">
        <f t="shared" si="0"/>
        <v>182.5</v>
      </c>
      <c r="O3" s="33">
        <f t="shared" si="1"/>
        <v>177.5</v>
      </c>
      <c r="P3" s="45">
        <f t="shared" ref="P3:P8" si="3">IF(LEFT($B3,3)="ctd",IF($O3&lt;200,($O3/30+$O3/30+20),(IF($O3&gt;200,(200/30+($O3-200)/45+$O3/50+20),1.4))),0)</f>
        <v>31.833333333333336</v>
      </c>
      <c r="Q3" s="46">
        <f t="shared" ref="Q3:Q8" si="4">(IF(RIGHT($B3,3)="BON",30,0))</f>
        <v>30</v>
      </c>
      <c r="R3" s="46">
        <f t="shared" si="2"/>
        <v>0</v>
      </c>
      <c r="S3" s="34">
        <f>T2+L3/24</f>
        <v>72202.52716528585</v>
      </c>
      <c r="T3" s="35">
        <f>S3+(P3+Q3+R3)/(24*60)</f>
        <v>72202.570105100662</v>
      </c>
      <c r="U3" s="23">
        <f t="shared" ref="U3:U8" si="5">F3+G3/60</f>
        <v>166.05083333333334</v>
      </c>
      <c r="V3" s="23">
        <f t="shared" ref="V3:V8" si="6">C3+D3/60</f>
        <v>54.75116666666667</v>
      </c>
    </row>
    <row r="4" spans="1:22" ht="25.5">
      <c r="A4" s="102" t="s">
        <v>128</v>
      </c>
      <c r="B4" s="116" t="s">
        <v>172</v>
      </c>
      <c r="C4" s="117">
        <v>54</v>
      </c>
      <c r="D4" s="118">
        <v>48.76</v>
      </c>
      <c r="E4" s="119" t="s">
        <v>173</v>
      </c>
      <c r="F4" s="117">
        <v>165</v>
      </c>
      <c r="G4" s="118">
        <v>51.49</v>
      </c>
      <c r="H4" s="119" t="s">
        <v>170</v>
      </c>
      <c r="I4" s="30">
        <f t="shared" ref="I4:I22" si="7">0.01+ACOS((COS(PI()/180*(90-(C3+D3/60)))*COS(PI()/180*(90-(C4+D4/60))))+(SIN(PI()/180*(90-(C3+D3/60)))*SIN(PI()/180*(90-(C4+D4/60)))*COS(ABS(PI()/180*((F3+(G3/60))-(F4+(G4/60)))))))*180/PI()*60</f>
        <v>7.6296311515089279</v>
      </c>
      <c r="J4" s="31">
        <v>29.352632086114721</v>
      </c>
      <c r="K4" s="121">
        <v>11.5</v>
      </c>
      <c r="L4" s="121">
        <f t="shared" ref="L4:L22" si="8">I4/K4</f>
        <v>0.66344618708773284</v>
      </c>
      <c r="M4" s="20">
        <v>92</v>
      </c>
      <c r="N4" s="33">
        <f t="shared" si="0"/>
        <v>167.9</v>
      </c>
      <c r="O4" s="33">
        <f t="shared" si="1"/>
        <v>162.9</v>
      </c>
      <c r="P4" s="45">
        <f t="shared" si="3"/>
        <v>30.86</v>
      </c>
      <c r="Q4" s="46">
        <f t="shared" si="4"/>
        <v>30</v>
      </c>
      <c r="R4" s="46">
        <f t="shared" si="2"/>
        <v>0</v>
      </c>
      <c r="S4" s="34">
        <f t="shared" ref="S4:S22" si="9">T3+L4/24</f>
        <v>72202.597748691784</v>
      </c>
      <c r="T4" s="35">
        <f t="shared" ref="T4:T22" si="10">S4+(P4+Q4+R4)/(24*60)</f>
        <v>72202.640012580669</v>
      </c>
      <c r="U4" s="23">
        <f t="shared" si="5"/>
        <v>165.85816666666668</v>
      </c>
      <c r="V4" s="23">
        <f t="shared" si="6"/>
        <v>54.812666666666665</v>
      </c>
    </row>
    <row r="5" spans="1:22" ht="25.5">
      <c r="A5" s="102" t="s">
        <v>129</v>
      </c>
      <c r="B5" s="116" t="s">
        <v>172</v>
      </c>
      <c r="C5" s="117">
        <v>54</v>
      </c>
      <c r="D5" s="118">
        <v>52.1</v>
      </c>
      <c r="E5" s="119" t="s">
        <v>173</v>
      </c>
      <c r="F5" s="117">
        <v>165</v>
      </c>
      <c r="G5" s="118">
        <v>40.270000000000003</v>
      </c>
      <c r="H5" s="119" t="s">
        <v>170</v>
      </c>
      <c r="I5" s="30">
        <f t="shared" si="7"/>
        <v>7.2833220255252096</v>
      </c>
      <c r="J5" s="31">
        <v>29.352632086114721</v>
      </c>
      <c r="K5" s="121">
        <v>11.5</v>
      </c>
      <c r="L5" s="121">
        <f t="shared" si="8"/>
        <v>0.63333235004567034</v>
      </c>
      <c r="M5" s="20">
        <v>84</v>
      </c>
      <c r="N5" s="33">
        <f t="shared" si="0"/>
        <v>153.29999999999998</v>
      </c>
      <c r="O5" s="33">
        <f t="shared" si="1"/>
        <v>148.29999999999998</v>
      </c>
      <c r="P5" s="45">
        <f t="shared" si="3"/>
        <v>29.886666666666663</v>
      </c>
      <c r="Q5" s="46">
        <f t="shared" si="4"/>
        <v>30</v>
      </c>
      <c r="R5" s="46">
        <f t="shared" si="2"/>
        <v>0</v>
      </c>
      <c r="S5" s="34">
        <f t="shared" si="9"/>
        <v>72202.666401428593</v>
      </c>
      <c r="T5" s="35">
        <f t="shared" si="10"/>
        <v>72202.707989391551</v>
      </c>
      <c r="U5" s="23">
        <f t="shared" si="5"/>
        <v>165.67116666666666</v>
      </c>
      <c r="V5" s="23">
        <f t="shared" si="6"/>
        <v>54.868333333333332</v>
      </c>
    </row>
    <row r="6" spans="1:22" ht="25.5">
      <c r="A6" s="102" t="s">
        <v>130</v>
      </c>
      <c r="B6" s="116" t="s">
        <v>172</v>
      </c>
      <c r="C6" s="117">
        <v>54</v>
      </c>
      <c r="D6" s="118">
        <v>55.79</v>
      </c>
      <c r="E6" s="119" t="s">
        <v>173</v>
      </c>
      <c r="F6" s="117">
        <v>165</v>
      </c>
      <c r="G6" s="118">
        <v>28.82</v>
      </c>
      <c r="H6" s="119" t="s">
        <v>170</v>
      </c>
      <c r="I6" s="30">
        <f t="shared" si="7"/>
        <v>7.5574878696398313</v>
      </c>
      <c r="J6" s="31">
        <v>29.352632086114721</v>
      </c>
      <c r="K6" s="121">
        <v>11.5</v>
      </c>
      <c r="L6" s="121">
        <f t="shared" si="8"/>
        <v>0.65717285822955052</v>
      </c>
      <c r="M6" s="20">
        <v>76</v>
      </c>
      <c r="N6" s="33">
        <f t="shared" si="0"/>
        <v>138.69999999999999</v>
      </c>
      <c r="O6" s="33">
        <f t="shared" si="1"/>
        <v>133.69999999999999</v>
      </c>
      <c r="P6" s="45">
        <f t="shared" si="3"/>
        <v>28.913333333333334</v>
      </c>
      <c r="Q6" s="46">
        <f t="shared" si="4"/>
        <v>30</v>
      </c>
      <c r="R6" s="46">
        <f t="shared" si="2"/>
        <v>0</v>
      </c>
      <c r="S6" s="34">
        <f t="shared" si="9"/>
        <v>72202.735371593983</v>
      </c>
      <c r="T6" s="35">
        <f t="shared" si="10"/>
        <v>72202.776283631014</v>
      </c>
      <c r="U6" s="23">
        <f t="shared" si="5"/>
        <v>165.48033333333333</v>
      </c>
      <c r="V6" s="23">
        <f t="shared" si="6"/>
        <v>54.929833333333335</v>
      </c>
    </row>
    <row r="7" spans="1:22" ht="25.5">
      <c r="A7" s="102" t="s">
        <v>131</v>
      </c>
      <c r="B7" s="116" t="s">
        <v>172</v>
      </c>
      <c r="C7" s="117">
        <v>54</v>
      </c>
      <c r="D7" s="118">
        <v>59.19</v>
      </c>
      <c r="E7" s="119" t="s">
        <v>173</v>
      </c>
      <c r="F7" s="117">
        <v>165</v>
      </c>
      <c r="G7" s="118">
        <v>17.190000000000001</v>
      </c>
      <c r="H7" s="119" t="s">
        <v>170</v>
      </c>
      <c r="I7" s="30">
        <f t="shared" si="7"/>
        <v>7.5033922581099706</v>
      </c>
      <c r="J7" s="31">
        <v>29.352632086114721</v>
      </c>
      <c r="K7" s="121">
        <v>11.5</v>
      </c>
      <c r="L7" s="121">
        <f t="shared" si="8"/>
        <v>0.65246889200956271</v>
      </c>
      <c r="M7" s="20">
        <v>68</v>
      </c>
      <c r="N7" s="33">
        <f t="shared" si="0"/>
        <v>124.1</v>
      </c>
      <c r="O7" s="33">
        <f t="shared" si="1"/>
        <v>119.1</v>
      </c>
      <c r="P7" s="45">
        <f t="shared" si="3"/>
        <v>27.939999999999998</v>
      </c>
      <c r="Q7" s="46">
        <f t="shared" si="4"/>
        <v>30</v>
      </c>
      <c r="R7" s="46">
        <f t="shared" si="2"/>
        <v>0</v>
      </c>
      <c r="S7" s="34">
        <f t="shared" si="9"/>
        <v>72202.803469834849</v>
      </c>
      <c r="T7" s="35">
        <f t="shared" si="10"/>
        <v>72202.843705945954</v>
      </c>
      <c r="U7" s="23">
        <f t="shared" si="5"/>
        <v>165.28649999999999</v>
      </c>
      <c r="V7" s="23">
        <f t="shared" si="6"/>
        <v>54.986499999999999</v>
      </c>
    </row>
    <row r="8" spans="1:22" ht="25.5">
      <c r="A8" s="102" t="s">
        <v>132</v>
      </c>
      <c r="B8" s="116" t="s">
        <v>172</v>
      </c>
      <c r="C8" s="117">
        <v>55</v>
      </c>
      <c r="D8" s="118">
        <v>2.96</v>
      </c>
      <c r="E8" s="119" t="s">
        <v>173</v>
      </c>
      <c r="F8" s="117">
        <v>165</v>
      </c>
      <c r="G8" s="118">
        <v>6.42</v>
      </c>
      <c r="H8" s="119" t="s">
        <v>170</v>
      </c>
      <c r="I8" s="30">
        <f t="shared" si="7"/>
        <v>7.2445882728455189</v>
      </c>
      <c r="J8" s="31">
        <v>29.352632086114721</v>
      </c>
      <c r="K8" s="121">
        <v>11.5</v>
      </c>
      <c r="L8" s="121">
        <f t="shared" si="8"/>
        <v>0.62996419763874079</v>
      </c>
      <c r="M8" s="20">
        <v>60</v>
      </c>
      <c r="N8" s="33">
        <f t="shared" si="0"/>
        <v>109.5</v>
      </c>
      <c r="O8" s="33">
        <f t="shared" si="1"/>
        <v>104.5</v>
      </c>
      <c r="P8" s="45">
        <f t="shared" si="3"/>
        <v>26.966666666666669</v>
      </c>
      <c r="Q8" s="46">
        <f t="shared" si="4"/>
        <v>30</v>
      </c>
      <c r="R8" s="46">
        <f t="shared" si="2"/>
        <v>0</v>
      </c>
      <c r="S8" s="34">
        <f t="shared" si="9"/>
        <v>72202.869954454189</v>
      </c>
      <c r="T8" s="35">
        <f t="shared" si="10"/>
        <v>72202.909514639381</v>
      </c>
      <c r="U8" s="23">
        <f t="shared" si="5"/>
        <v>165.107</v>
      </c>
      <c r="V8" s="23">
        <f t="shared" si="6"/>
        <v>55.049333333333337</v>
      </c>
    </row>
    <row r="9" spans="1:22" ht="25.5">
      <c r="A9" s="102" t="s">
        <v>135</v>
      </c>
      <c r="B9" s="116" t="s">
        <v>172</v>
      </c>
      <c r="C9" s="117">
        <v>54</v>
      </c>
      <c r="D9" s="118">
        <v>56.23</v>
      </c>
      <c r="E9" s="119" t="s">
        <v>173</v>
      </c>
      <c r="F9" s="117">
        <v>164</v>
      </c>
      <c r="G9" s="118">
        <v>59.73</v>
      </c>
      <c r="H9" s="119" t="s">
        <v>170</v>
      </c>
      <c r="I9" s="30">
        <f t="shared" si="7"/>
        <v>7.757394689319888</v>
      </c>
      <c r="J9" s="31">
        <v>29.352632086114721</v>
      </c>
      <c r="K9" s="121">
        <v>11.5</v>
      </c>
      <c r="L9" s="121">
        <f t="shared" si="8"/>
        <v>0.67455605994085988</v>
      </c>
      <c r="M9" s="20">
        <v>48.333333333333329</v>
      </c>
      <c r="N9" s="33">
        <f t="shared" ref="N9:N18" si="11">1.825*M9</f>
        <v>88.208333333333329</v>
      </c>
      <c r="O9" s="33">
        <f t="shared" ref="O9:O18" si="12">N9-5</f>
        <v>83.208333333333329</v>
      </c>
      <c r="P9" s="45">
        <f t="shared" ref="P9:P22" si="13">IF(LEFT($B9,3)="ctd",IF($O9&lt;200,($O9/30+$O9/30+20),(IF($O9&gt;200,(200/30+($O9-200)/45+$O9/50+20),1.4))),0)</f>
        <v>25.547222222222221</v>
      </c>
      <c r="Q9" s="46">
        <f>(IF(RIGHT($B9,3)="BON",30,0))</f>
        <v>30</v>
      </c>
      <c r="R9" s="46">
        <f t="shared" ref="R9:R18" si="14">(IF(RIGHT($B9,4)="Nets",40,0))</f>
        <v>0</v>
      </c>
      <c r="S9" s="34">
        <f t="shared" si="9"/>
        <v>72202.937621141886</v>
      </c>
      <c r="T9" s="35">
        <f t="shared" si="10"/>
        <v>72202.976195601761</v>
      </c>
      <c r="U9" s="23">
        <f t="shared" ref="U9:U22" si="15">F9+G9/60</f>
        <v>164.99549999999999</v>
      </c>
      <c r="V9" s="23">
        <f t="shared" ref="V9:V22" si="16">C9+D9/60</f>
        <v>54.93716666666667</v>
      </c>
    </row>
    <row r="10" spans="1:22" ht="25.5">
      <c r="A10" s="102" t="s">
        <v>134</v>
      </c>
      <c r="B10" s="116" t="s">
        <v>172</v>
      </c>
      <c r="C10" s="117">
        <v>54</v>
      </c>
      <c r="D10" s="118">
        <v>49.64</v>
      </c>
      <c r="E10" s="119" t="s">
        <v>173</v>
      </c>
      <c r="F10" s="117">
        <v>164</v>
      </c>
      <c r="G10" s="118">
        <v>53.62</v>
      </c>
      <c r="H10" s="119" t="s">
        <v>170</v>
      </c>
      <c r="I10" s="30">
        <f t="shared" si="7"/>
        <v>7.478741858582163</v>
      </c>
      <c r="J10" s="31">
        <v>29.352632086114721</v>
      </c>
      <c r="K10" s="121">
        <v>11.5</v>
      </c>
      <c r="L10" s="121">
        <f t="shared" si="8"/>
        <v>0.6503253790071446</v>
      </c>
      <c r="M10" s="20">
        <v>36.666666666666671</v>
      </c>
      <c r="N10" s="33">
        <f t="shared" si="11"/>
        <v>66.916666666666671</v>
      </c>
      <c r="O10" s="33">
        <f t="shared" si="12"/>
        <v>61.916666666666671</v>
      </c>
      <c r="P10" s="45">
        <f t="shared" si="13"/>
        <v>24.12777777777778</v>
      </c>
      <c r="Q10" s="46">
        <f>(IF(RIGHT($B10,3)="BON",30,0))</f>
        <v>30</v>
      </c>
      <c r="R10" s="46">
        <f t="shared" si="14"/>
        <v>0</v>
      </c>
      <c r="S10" s="34">
        <f t="shared" si="9"/>
        <v>72203.003292492547</v>
      </c>
      <c r="T10" s="35">
        <f t="shared" si="10"/>
        <v>72203.04088122712</v>
      </c>
      <c r="U10" s="23">
        <f t="shared" si="15"/>
        <v>164.89366666666666</v>
      </c>
      <c r="V10" s="23">
        <f t="shared" si="16"/>
        <v>54.827333333333335</v>
      </c>
    </row>
    <row r="11" spans="1:22" ht="25.5">
      <c r="A11" s="102" t="s">
        <v>133</v>
      </c>
      <c r="B11" s="116" t="s">
        <v>172</v>
      </c>
      <c r="C11" s="117">
        <v>54</v>
      </c>
      <c r="D11" s="118">
        <v>42.93</v>
      </c>
      <c r="E11" s="119" t="s">
        <v>173</v>
      </c>
      <c r="F11" s="117">
        <v>164</v>
      </c>
      <c r="G11" s="118">
        <v>47.05</v>
      </c>
      <c r="H11" s="119" t="s">
        <v>170</v>
      </c>
      <c r="I11" s="30">
        <f t="shared" si="7"/>
        <v>7.7162921077929916</v>
      </c>
      <c r="J11" s="31">
        <v>29.352632086114721</v>
      </c>
      <c r="K11" s="121">
        <v>11.5</v>
      </c>
      <c r="L11" s="121">
        <f t="shared" si="8"/>
        <v>0.6709819224167819</v>
      </c>
      <c r="M11" s="20">
        <v>25</v>
      </c>
      <c r="N11" s="33">
        <f t="shared" si="11"/>
        <v>45.625</v>
      </c>
      <c r="O11" s="33">
        <f t="shared" si="12"/>
        <v>40.625</v>
      </c>
      <c r="P11" s="45">
        <f t="shared" si="13"/>
        <v>22.708333333333332</v>
      </c>
      <c r="Q11" s="46">
        <f>(IF(RIGHT($B11,3)="BON",30,0))</f>
        <v>30</v>
      </c>
      <c r="R11" s="46">
        <f t="shared" si="14"/>
        <v>0</v>
      </c>
      <c r="S11" s="34">
        <f t="shared" si="9"/>
        <v>72203.068838807216</v>
      </c>
      <c r="T11" s="35">
        <f t="shared" si="10"/>
        <v>72203.105441816471</v>
      </c>
      <c r="U11" s="23">
        <f t="shared" si="15"/>
        <v>164.78416666666666</v>
      </c>
      <c r="V11" s="23">
        <f t="shared" si="16"/>
        <v>54.715499999999999</v>
      </c>
    </row>
    <row r="12" spans="1:22" ht="12.75">
      <c r="A12" s="159" t="s">
        <v>85</v>
      </c>
      <c r="B12" s="116" t="s">
        <v>172</v>
      </c>
      <c r="C12" s="117">
        <v>54</v>
      </c>
      <c r="D12" s="118">
        <v>21.72</v>
      </c>
      <c r="E12" s="119" t="s">
        <v>173</v>
      </c>
      <c r="F12" s="119">
        <v>164</v>
      </c>
      <c r="G12" s="117">
        <v>50.2</v>
      </c>
      <c r="H12" s="160" t="s">
        <v>173</v>
      </c>
      <c r="I12" s="30">
        <f t="shared" si="7"/>
        <v>21.298581633183872</v>
      </c>
      <c r="J12" s="31">
        <v>29.352632086114721</v>
      </c>
      <c r="K12" s="121">
        <v>11.5</v>
      </c>
      <c r="L12" s="121">
        <f t="shared" si="8"/>
        <v>1.8520505767985975</v>
      </c>
      <c r="M12" s="20">
        <v>182</v>
      </c>
      <c r="N12" s="33">
        <f t="shared" si="11"/>
        <v>332.15</v>
      </c>
      <c r="O12" s="33">
        <f t="shared" si="12"/>
        <v>327.14999999999998</v>
      </c>
      <c r="P12" s="45">
        <f t="shared" si="13"/>
        <v>36.035222222222217</v>
      </c>
      <c r="Q12" s="46">
        <v>52</v>
      </c>
      <c r="R12" s="46">
        <f t="shared" si="14"/>
        <v>0</v>
      </c>
      <c r="S12" s="34">
        <f t="shared" si="9"/>
        <v>72203.182610590506</v>
      </c>
      <c r="T12" s="35">
        <f t="shared" si="10"/>
        <v>72203.24374616149</v>
      </c>
      <c r="U12" s="23">
        <f t="shared" si="15"/>
        <v>164.83666666666667</v>
      </c>
      <c r="V12" s="23">
        <f t="shared" si="16"/>
        <v>54.362000000000002</v>
      </c>
    </row>
    <row r="13" spans="1:22" ht="12.75">
      <c r="A13" s="159" t="s">
        <v>84</v>
      </c>
      <c r="B13" s="116" t="s">
        <v>172</v>
      </c>
      <c r="C13" s="117">
        <v>54</v>
      </c>
      <c r="D13" s="118">
        <v>16</v>
      </c>
      <c r="E13" s="119" t="s">
        <v>173</v>
      </c>
      <c r="F13" s="117">
        <v>164</v>
      </c>
      <c r="G13" s="118">
        <v>40.21</v>
      </c>
      <c r="H13" s="160" t="s">
        <v>173</v>
      </c>
      <c r="I13" s="30">
        <f t="shared" si="7"/>
        <v>8.1756986837821461</v>
      </c>
      <c r="J13" s="31">
        <v>29.352632086114721</v>
      </c>
      <c r="K13" s="121">
        <v>11.5</v>
      </c>
      <c r="L13" s="121">
        <f t="shared" si="8"/>
        <v>0.71093032032888226</v>
      </c>
      <c r="M13" s="20">
        <v>181</v>
      </c>
      <c r="N13" s="33">
        <f t="shared" si="11"/>
        <v>330.32499999999999</v>
      </c>
      <c r="O13" s="33">
        <f t="shared" si="12"/>
        <v>325.32499999999999</v>
      </c>
      <c r="P13" s="45">
        <f t="shared" si="13"/>
        <v>35.958166666666671</v>
      </c>
      <c r="Q13" s="46">
        <v>51</v>
      </c>
      <c r="R13" s="46">
        <f t="shared" si="14"/>
        <v>0</v>
      </c>
      <c r="S13" s="34">
        <f t="shared" si="9"/>
        <v>72203.273368258175</v>
      </c>
      <c r="T13" s="35">
        <f t="shared" si="10"/>
        <v>72203.333755873915</v>
      </c>
      <c r="U13" s="23">
        <f t="shared" si="15"/>
        <v>164.67016666666666</v>
      </c>
      <c r="V13" s="23">
        <f t="shared" si="16"/>
        <v>54.266666666666666</v>
      </c>
    </row>
    <row r="14" spans="1:22" ht="12.75">
      <c r="A14" s="159" t="s">
        <v>83</v>
      </c>
      <c r="B14" s="116" t="s">
        <v>172</v>
      </c>
      <c r="C14" s="117">
        <v>54</v>
      </c>
      <c r="D14" s="118">
        <v>13.35</v>
      </c>
      <c r="E14" s="119" t="s">
        <v>173</v>
      </c>
      <c r="F14" s="117">
        <v>164</v>
      </c>
      <c r="G14" s="118">
        <v>33.1</v>
      </c>
      <c r="H14" s="160" t="s">
        <v>173</v>
      </c>
      <c r="I14" s="30">
        <f t="shared" si="7"/>
        <v>4.9377646143118845</v>
      </c>
      <c r="J14" s="31">
        <v>29.352632086114721</v>
      </c>
      <c r="K14" s="121">
        <v>11.5</v>
      </c>
      <c r="L14" s="121">
        <f t="shared" si="8"/>
        <v>0.42937083602712039</v>
      </c>
      <c r="M14" s="20">
        <v>180</v>
      </c>
      <c r="N14" s="33">
        <f t="shared" si="11"/>
        <v>328.5</v>
      </c>
      <c r="O14" s="33">
        <f t="shared" si="12"/>
        <v>323.5</v>
      </c>
      <c r="P14" s="45">
        <f t="shared" si="13"/>
        <v>35.88111111111111</v>
      </c>
      <c r="Q14" s="46">
        <v>50</v>
      </c>
      <c r="R14" s="46">
        <f t="shared" si="14"/>
        <v>0</v>
      </c>
      <c r="S14" s="34">
        <f t="shared" si="9"/>
        <v>72203.35164632542</v>
      </c>
      <c r="T14" s="35">
        <f t="shared" si="10"/>
        <v>72203.411285985916</v>
      </c>
      <c r="U14" s="23">
        <f t="shared" si="15"/>
        <v>164.55166666666668</v>
      </c>
      <c r="V14" s="23">
        <f t="shared" si="16"/>
        <v>54.222499999999997</v>
      </c>
    </row>
    <row r="15" spans="1:22" ht="25.5">
      <c r="A15" s="102" t="s">
        <v>136</v>
      </c>
      <c r="B15" s="116" t="s">
        <v>172</v>
      </c>
      <c r="C15" s="117">
        <v>54</v>
      </c>
      <c r="D15" s="118">
        <v>26.46</v>
      </c>
      <c r="E15" s="119" t="s">
        <v>173</v>
      </c>
      <c r="F15" s="117">
        <v>164</v>
      </c>
      <c r="G15" s="118">
        <v>59.11</v>
      </c>
      <c r="H15" s="119" t="s">
        <v>170</v>
      </c>
      <c r="I15" s="30">
        <f t="shared" si="7"/>
        <v>20.057021994700847</v>
      </c>
      <c r="J15" s="31">
        <v>29.352632086114721</v>
      </c>
      <c r="K15" s="121">
        <v>11.5</v>
      </c>
      <c r="L15" s="121">
        <f t="shared" si="8"/>
        <v>1.7440888691044214</v>
      </c>
      <c r="M15" s="20">
        <v>23</v>
      </c>
      <c r="N15" s="33">
        <f t="shared" si="11"/>
        <v>41.975000000000001</v>
      </c>
      <c r="O15" s="33">
        <f t="shared" si="12"/>
        <v>36.975000000000001</v>
      </c>
      <c r="P15" s="45">
        <f t="shared" si="13"/>
        <v>22.465</v>
      </c>
      <c r="Q15" s="46">
        <f t="shared" ref="Q15:Q21" si="17">(IF(RIGHT($B15,3)="BON",30,0))</f>
        <v>30</v>
      </c>
      <c r="R15" s="46">
        <f t="shared" si="14"/>
        <v>0</v>
      </c>
      <c r="S15" s="34">
        <f t="shared" si="9"/>
        <v>72203.483956355456</v>
      </c>
      <c r="T15" s="35">
        <f t="shared" si="10"/>
        <v>72203.52039038323</v>
      </c>
      <c r="U15" s="23">
        <f t="shared" si="15"/>
        <v>164.98516666666666</v>
      </c>
      <c r="V15" s="23">
        <f t="shared" si="16"/>
        <v>54.441000000000003</v>
      </c>
    </row>
    <row r="16" spans="1:22" ht="25.5">
      <c r="A16" s="102" t="s">
        <v>137</v>
      </c>
      <c r="B16" s="116" t="s">
        <v>172</v>
      </c>
      <c r="C16" s="117">
        <v>54</v>
      </c>
      <c r="D16" s="118">
        <v>25.16</v>
      </c>
      <c r="E16" s="119" t="s">
        <v>173</v>
      </c>
      <c r="F16" s="117">
        <v>165</v>
      </c>
      <c r="G16" s="118">
        <v>8.43</v>
      </c>
      <c r="H16" s="119" t="s">
        <v>170</v>
      </c>
      <c r="I16" s="30">
        <f t="shared" si="7"/>
        <v>5.5850797125153573</v>
      </c>
      <c r="J16" s="31">
        <v>29.352632086114721</v>
      </c>
      <c r="K16" s="121">
        <v>11.5</v>
      </c>
      <c r="L16" s="121">
        <f t="shared" si="8"/>
        <v>0.48565910543611801</v>
      </c>
      <c r="M16" s="20">
        <v>60</v>
      </c>
      <c r="N16" s="33">
        <f t="shared" si="11"/>
        <v>109.5</v>
      </c>
      <c r="O16" s="33">
        <f t="shared" si="12"/>
        <v>104.5</v>
      </c>
      <c r="P16" s="45">
        <f t="shared" si="13"/>
        <v>26.966666666666669</v>
      </c>
      <c r="Q16" s="46">
        <f t="shared" si="17"/>
        <v>30</v>
      </c>
      <c r="R16" s="46">
        <f t="shared" si="14"/>
        <v>0</v>
      </c>
      <c r="S16" s="34">
        <f t="shared" si="9"/>
        <v>72203.540626179296</v>
      </c>
      <c r="T16" s="35">
        <f t="shared" si="10"/>
        <v>72203.580186364488</v>
      </c>
      <c r="U16" s="23">
        <f t="shared" si="15"/>
        <v>165.1405</v>
      </c>
      <c r="V16" s="23">
        <f t="shared" si="16"/>
        <v>54.419333333333334</v>
      </c>
    </row>
    <row r="17" spans="1:22" ht="25.5">
      <c r="A17" s="102" t="s">
        <v>138</v>
      </c>
      <c r="B17" s="116" t="s">
        <v>172</v>
      </c>
      <c r="C17" s="117">
        <v>54</v>
      </c>
      <c r="D17" s="118">
        <v>22.49</v>
      </c>
      <c r="E17" s="119" t="s">
        <v>173</v>
      </c>
      <c r="F17" s="117">
        <v>165</v>
      </c>
      <c r="G17" s="118">
        <v>16.63</v>
      </c>
      <c r="H17" s="119" t="s">
        <v>170</v>
      </c>
      <c r="I17" s="30">
        <f t="shared" si="7"/>
        <v>5.4796940187913039</v>
      </c>
      <c r="J17" s="31">
        <v>29.352632086114721</v>
      </c>
      <c r="K17" s="121">
        <v>11.5</v>
      </c>
      <c r="L17" s="121">
        <f t="shared" si="8"/>
        <v>0.47649513206880906</v>
      </c>
      <c r="M17" s="20">
        <v>111</v>
      </c>
      <c r="N17" s="33">
        <f t="shared" si="11"/>
        <v>202.57499999999999</v>
      </c>
      <c r="O17" s="33">
        <f t="shared" si="12"/>
        <v>197.57499999999999</v>
      </c>
      <c r="P17" s="45">
        <f t="shared" si="13"/>
        <v>33.171666666666667</v>
      </c>
      <c r="Q17" s="46">
        <f t="shared" si="17"/>
        <v>30</v>
      </c>
      <c r="R17" s="46">
        <f t="shared" si="14"/>
        <v>0</v>
      </c>
      <c r="S17" s="34">
        <f t="shared" si="9"/>
        <v>72203.600040328325</v>
      </c>
      <c r="T17" s="35">
        <f t="shared" si="10"/>
        <v>72203.643909541293</v>
      </c>
      <c r="U17" s="23">
        <f t="shared" si="15"/>
        <v>165.27716666666666</v>
      </c>
      <c r="V17" s="23">
        <f t="shared" si="16"/>
        <v>54.374833333333335</v>
      </c>
    </row>
    <row r="18" spans="1:22" ht="25.5">
      <c r="A18" s="102" t="s">
        <v>139</v>
      </c>
      <c r="B18" s="116" t="s">
        <v>172</v>
      </c>
      <c r="C18" s="117">
        <v>54</v>
      </c>
      <c r="D18" s="118">
        <v>20.51</v>
      </c>
      <c r="E18" s="119" t="s">
        <v>173</v>
      </c>
      <c r="F18" s="117">
        <v>165</v>
      </c>
      <c r="G18" s="118">
        <v>25.73</v>
      </c>
      <c r="H18" s="119" t="s">
        <v>170</v>
      </c>
      <c r="I18" s="30">
        <f t="shared" si="7"/>
        <v>5.6702999138412364</v>
      </c>
      <c r="J18" s="31">
        <v>29.352632086114721</v>
      </c>
      <c r="K18" s="121">
        <v>11.5</v>
      </c>
      <c r="L18" s="121">
        <f t="shared" si="8"/>
        <v>0.4930695577253249</v>
      </c>
      <c r="M18" s="20">
        <v>50</v>
      </c>
      <c r="N18" s="33">
        <f t="shared" si="11"/>
        <v>91.25</v>
      </c>
      <c r="O18" s="33">
        <f t="shared" si="12"/>
        <v>86.25</v>
      </c>
      <c r="P18" s="45">
        <f t="shared" si="13"/>
        <v>25.75</v>
      </c>
      <c r="Q18" s="46">
        <f t="shared" si="17"/>
        <v>30</v>
      </c>
      <c r="R18" s="46">
        <f t="shared" si="14"/>
        <v>0</v>
      </c>
      <c r="S18" s="34">
        <f t="shared" si="9"/>
        <v>72203.664454106198</v>
      </c>
      <c r="T18" s="35">
        <f t="shared" si="10"/>
        <v>72203.703169383982</v>
      </c>
      <c r="U18" s="23">
        <f t="shared" si="15"/>
        <v>165.42883333333333</v>
      </c>
      <c r="V18" s="23">
        <f t="shared" si="16"/>
        <v>54.341833333333334</v>
      </c>
    </row>
    <row r="19" spans="1:22" ht="25.5">
      <c r="A19" s="102" t="s">
        <v>140</v>
      </c>
      <c r="B19" s="116" t="s">
        <v>172</v>
      </c>
      <c r="C19" s="117">
        <v>54</v>
      </c>
      <c r="D19" s="118">
        <v>21.48</v>
      </c>
      <c r="E19" s="119" t="s">
        <v>173</v>
      </c>
      <c r="F19" s="117">
        <v>165</v>
      </c>
      <c r="G19" s="118">
        <v>55.75</v>
      </c>
      <c r="H19" s="119" t="s">
        <v>170</v>
      </c>
      <c r="I19" s="30">
        <f t="shared" si="7"/>
        <v>17.533491816761018</v>
      </c>
      <c r="J19" s="31">
        <v>29.352632086114721</v>
      </c>
      <c r="K19" s="121">
        <v>11.5</v>
      </c>
      <c r="L19" s="121">
        <f t="shared" si="8"/>
        <v>1.5246514623270451</v>
      </c>
      <c r="M19" s="20">
        <v>50</v>
      </c>
      <c r="N19" s="33">
        <f t="shared" si="0"/>
        <v>91.25</v>
      </c>
      <c r="O19" s="33">
        <f t="shared" si="1"/>
        <v>86.25</v>
      </c>
      <c r="P19" s="45">
        <f t="shared" si="13"/>
        <v>25.75</v>
      </c>
      <c r="Q19" s="46">
        <f t="shared" si="17"/>
        <v>30</v>
      </c>
      <c r="R19" s="46">
        <f t="shared" si="2"/>
        <v>0</v>
      </c>
      <c r="S19" s="34">
        <f t="shared" si="9"/>
        <v>72203.766696528241</v>
      </c>
      <c r="T19" s="35">
        <f t="shared" si="10"/>
        <v>72203.805411806024</v>
      </c>
      <c r="U19" s="23">
        <f t="shared" si="15"/>
        <v>165.92916666666667</v>
      </c>
      <c r="V19" s="23">
        <f t="shared" si="16"/>
        <v>54.357999999999997</v>
      </c>
    </row>
    <row r="20" spans="1:22" ht="25.5">
      <c r="A20" s="102" t="s">
        <v>141</v>
      </c>
      <c r="B20" s="116" t="s">
        <v>172</v>
      </c>
      <c r="C20" s="117">
        <v>54</v>
      </c>
      <c r="D20" s="118">
        <v>28.31</v>
      </c>
      <c r="E20" s="119" t="s">
        <v>173</v>
      </c>
      <c r="F20" s="117">
        <v>166</v>
      </c>
      <c r="G20" s="118">
        <v>2.33</v>
      </c>
      <c r="H20" s="119" t="s">
        <v>170</v>
      </c>
      <c r="I20" s="30">
        <f t="shared" si="7"/>
        <v>7.8400652650116518</v>
      </c>
      <c r="J20" s="31">
        <v>29.352632086114721</v>
      </c>
      <c r="K20" s="121">
        <v>11.5</v>
      </c>
      <c r="L20" s="121">
        <f t="shared" si="8"/>
        <v>0.68174480565318707</v>
      </c>
      <c r="M20" s="20">
        <v>280</v>
      </c>
      <c r="N20" s="33">
        <f t="shared" si="0"/>
        <v>511</v>
      </c>
      <c r="O20" s="33">
        <f t="shared" si="1"/>
        <v>506</v>
      </c>
      <c r="P20" s="45">
        <f t="shared" si="13"/>
        <v>43.586666666666666</v>
      </c>
      <c r="Q20" s="46">
        <f t="shared" si="17"/>
        <v>30</v>
      </c>
      <c r="R20" s="46">
        <f t="shared" si="2"/>
        <v>0</v>
      </c>
      <c r="S20" s="34">
        <f t="shared" si="9"/>
        <v>72203.833817839593</v>
      </c>
      <c r="T20" s="35">
        <f t="shared" si="10"/>
        <v>72203.884919691453</v>
      </c>
      <c r="U20" s="23">
        <f t="shared" si="15"/>
        <v>166.03883333333334</v>
      </c>
      <c r="V20" s="23">
        <f t="shared" si="16"/>
        <v>54.471833333333336</v>
      </c>
    </row>
    <row r="21" spans="1:22" ht="25.5">
      <c r="A21" s="102" t="s">
        <v>142</v>
      </c>
      <c r="B21" s="116" t="s">
        <v>172</v>
      </c>
      <c r="C21" s="117">
        <v>54</v>
      </c>
      <c r="D21" s="118">
        <v>34.950000000000003</v>
      </c>
      <c r="E21" s="119" t="s">
        <v>173</v>
      </c>
      <c r="F21" s="117">
        <v>166</v>
      </c>
      <c r="G21" s="118">
        <v>7.76</v>
      </c>
      <c r="H21" s="119" t="s">
        <v>170</v>
      </c>
      <c r="I21" s="30">
        <f t="shared" si="7"/>
        <v>7.3597713357489045</v>
      </c>
      <c r="J21" s="31">
        <v>29.352632086114721</v>
      </c>
      <c r="K21" s="121">
        <v>11.5</v>
      </c>
      <c r="L21" s="121">
        <f t="shared" si="8"/>
        <v>0.63998011615207862</v>
      </c>
      <c r="M21" s="20">
        <v>220</v>
      </c>
      <c r="N21" s="33">
        <f t="shared" si="0"/>
        <v>401.5</v>
      </c>
      <c r="O21" s="33">
        <f t="shared" si="1"/>
        <v>396.5</v>
      </c>
      <c r="P21" s="45">
        <f t="shared" si="13"/>
        <v>38.963333333333331</v>
      </c>
      <c r="Q21" s="46">
        <f t="shared" si="17"/>
        <v>30</v>
      </c>
      <c r="R21" s="46">
        <f t="shared" si="2"/>
        <v>0</v>
      </c>
      <c r="S21" s="34">
        <f t="shared" si="9"/>
        <v>72203.911585529626</v>
      </c>
      <c r="T21" s="35">
        <f t="shared" si="10"/>
        <v>72203.959476733333</v>
      </c>
      <c r="U21" s="23">
        <f t="shared" si="15"/>
        <v>166.12933333333334</v>
      </c>
      <c r="V21" s="23">
        <f t="shared" si="16"/>
        <v>54.582500000000003</v>
      </c>
    </row>
    <row r="22" spans="1:22" ht="25.5">
      <c r="A22" s="102" t="s">
        <v>143</v>
      </c>
      <c r="B22" s="116" t="s">
        <v>172</v>
      </c>
      <c r="C22" s="117">
        <v>54</v>
      </c>
      <c r="D22" s="118">
        <v>41.26</v>
      </c>
      <c r="E22" s="119" t="s">
        <v>173</v>
      </c>
      <c r="F22" s="117">
        <v>166</v>
      </c>
      <c r="G22" s="118">
        <v>14.21</v>
      </c>
      <c r="H22" s="119" t="s">
        <v>86</v>
      </c>
      <c r="I22" s="30">
        <f t="shared" si="7"/>
        <v>7.3416049262584195</v>
      </c>
      <c r="J22" s="31">
        <v>29.352632086114721</v>
      </c>
      <c r="K22" s="121">
        <v>11.5</v>
      </c>
      <c r="L22" s="121">
        <f t="shared" si="8"/>
        <v>0.63840042837029731</v>
      </c>
      <c r="M22" s="20">
        <v>180</v>
      </c>
      <c r="N22" s="33">
        <f t="shared" si="0"/>
        <v>328.5</v>
      </c>
      <c r="O22" s="33">
        <f t="shared" si="1"/>
        <v>323.5</v>
      </c>
      <c r="P22" s="45">
        <f t="shared" si="13"/>
        <v>35.88111111111111</v>
      </c>
      <c r="Q22" s="46">
        <v>50</v>
      </c>
      <c r="R22" s="46">
        <f t="shared" si="2"/>
        <v>0</v>
      </c>
      <c r="S22" s="34">
        <f t="shared" si="9"/>
        <v>72203.986076751185</v>
      </c>
      <c r="T22" s="35">
        <f t="shared" si="10"/>
        <v>72204.045716411681</v>
      </c>
      <c r="U22" s="23">
        <f t="shared" si="15"/>
        <v>166.23683333333332</v>
      </c>
      <c r="V22" s="23">
        <f t="shared" si="16"/>
        <v>54.687666666666665</v>
      </c>
    </row>
  </sheetData>
  <phoneticPr fontId="2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8"/>
  <sheetViews>
    <sheetView workbookViewId="0">
      <selection activeCell="S2" sqref="S2:T2"/>
    </sheetView>
  </sheetViews>
  <sheetFormatPr defaultColWidth="11.42578125" defaultRowHeight="12"/>
  <cols>
    <col min="20" max="20" width="14.7109375" customWidth="1"/>
  </cols>
  <sheetData>
    <row r="1" spans="1:22" ht="38.25">
      <c r="A1" s="1" t="s">
        <v>146</v>
      </c>
      <c r="B1" s="2" t="s">
        <v>147</v>
      </c>
      <c r="C1" s="3" t="s">
        <v>148</v>
      </c>
      <c r="D1" s="4" t="s">
        <v>149</v>
      </c>
      <c r="E1" s="3" t="s">
        <v>150</v>
      </c>
      <c r="F1" s="5" t="s">
        <v>151</v>
      </c>
      <c r="G1" s="4" t="s">
        <v>152</v>
      </c>
      <c r="H1" s="106" t="s">
        <v>150</v>
      </c>
      <c r="I1" s="6" t="s">
        <v>153</v>
      </c>
      <c r="J1" s="7" t="s">
        <v>154</v>
      </c>
      <c r="K1" s="120" t="s">
        <v>155</v>
      </c>
      <c r="L1" s="120" t="s">
        <v>156</v>
      </c>
      <c r="M1" s="8" t="s">
        <v>157</v>
      </c>
      <c r="N1" s="8" t="s">
        <v>158</v>
      </c>
      <c r="O1" s="8" t="s">
        <v>159</v>
      </c>
      <c r="P1" s="9" t="s">
        <v>160</v>
      </c>
      <c r="Q1" s="10" t="s">
        <v>161</v>
      </c>
      <c r="R1" s="10" t="s">
        <v>162</v>
      </c>
      <c r="S1" s="11" t="s">
        <v>163</v>
      </c>
      <c r="T1" s="11" t="s">
        <v>164</v>
      </c>
      <c r="U1" s="12" t="s">
        <v>165</v>
      </c>
      <c r="V1" s="12" t="s">
        <v>166</v>
      </c>
    </row>
    <row r="2" spans="1:22" ht="12.75">
      <c r="A2" s="24" t="s">
        <v>171</v>
      </c>
      <c r="B2" s="25" t="s">
        <v>172</v>
      </c>
      <c r="C2" s="26">
        <v>56</v>
      </c>
      <c r="D2" s="27">
        <v>3.2349999999999568</v>
      </c>
      <c r="E2" s="28" t="s">
        <v>173</v>
      </c>
      <c r="F2" s="26">
        <v>171</v>
      </c>
      <c r="G2" s="27">
        <v>18.04800000000057</v>
      </c>
      <c r="H2" s="29" t="s">
        <v>170</v>
      </c>
      <c r="I2" s="30">
        <v>16.083634019788889</v>
      </c>
      <c r="J2" s="31">
        <v>438.78642347620331</v>
      </c>
      <c r="K2" s="121">
        <v>11.5</v>
      </c>
      <c r="L2" s="121">
        <f>I2/K2</f>
        <v>1.3985768712859903</v>
      </c>
      <c r="M2" s="32"/>
      <c r="N2" s="20">
        <v>2752</v>
      </c>
      <c r="O2" s="33">
        <v>150</v>
      </c>
      <c r="P2" s="45">
        <f t="shared" ref="P2:P18" si="0">IF(LEFT($B2,3)="ctd",IF($O2&lt;200,($O2/30+$O2/30+20),(IF($O2&gt;200,(200/30+($O2-200)/45+$O2/50+20),1.4))),0)</f>
        <v>30</v>
      </c>
      <c r="Q2" s="46">
        <f>(IF(RIGHT($B2,3)="BON",30,0))</f>
        <v>30</v>
      </c>
      <c r="R2" s="46">
        <f>(IF(RIGHT($B2,4)="Nets",40,0))</f>
        <v>0</v>
      </c>
      <c r="S2" s="34">
        <v>72197</v>
      </c>
      <c r="T2" s="34">
        <v>72198</v>
      </c>
      <c r="U2" s="23">
        <f t="shared" ref="U2:U18" si="1">F2+G2/60</f>
        <v>171.30080000000001</v>
      </c>
      <c r="V2" s="23">
        <f t="shared" ref="V2:V18" si="2">C2+D2/60</f>
        <v>56.053916666666666</v>
      </c>
    </row>
    <row r="3" spans="1:22" ht="12.75">
      <c r="A3" s="24" t="s">
        <v>174</v>
      </c>
      <c r="B3" s="25" t="s">
        <v>175</v>
      </c>
      <c r="C3" s="26">
        <v>56</v>
      </c>
      <c r="D3" s="27">
        <v>17.03</v>
      </c>
      <c r="E3" s="28" t="s">
        <v>173</v>
      </c>
      <c r="F3" s="26">
        <v>171</v>
      </c>
      <c r="G3" s="27">
        <v>3.2299999999997908</v>
      </c>
      <c r="H3" s="29" t="s">
        <v>170</v>
      </c>
      <c r="I3" s="30">
        <v>16.083634019788889</v>
      </c>
      <c r="J3" s="31">
        <v>29.352632086114721</v>
      </c>
      <c r="K3" s="121">
        <v>11.5</v>
      </c>
      <c r="L3" s="121">
        <f>I3/K3</f>
        <v>1.3985768712859903</v>
      </c>
      <c r="M3" s="32"/>
      <c r="N3" s="20">
        <v>136</v>
      </c>
      <c r="O3" s="33">
        <v>30</v>
      </c>
      <c r="P3" s="45">
        <f t="shared" si="0"/>
        <v>22</v>
      </c>
      <c r="Q3" s="46">
        <f>(IF(RIGHT($B3,3)="BON",30,0))</f>
        <v>0</v>
      </c>
      <c r="R3" s="46">
        <f>(IF(RIGHT($B3,4)="Nets",40,0))</f>
        <v>0</v>
      </c>
      <c r="S3" s="34">
        <f>T2+L3/24</f>
        <v>72198.058274036302</v>
      </c>
      <c r="T3" s="35">
        <f t="shared" ref="T3:T18" si="3">S3+(P3+Q3+R3)/(24*60)</f>
        <v>72198.073551814086</v>
      </c>
      <c r="U3" s="23">
        <f t="shared" si="1"/>
        <v>171.05383333333333</v>
      </c>
      <c r="V3" s="23">
        <f t="shared" si="2"/>
        <v>56.283833333333334</v>
      </c>
    </row>
    <row r="4" spans="1:22" ht="12.75">
      <c r="A4" s="24" t="s">
        <v>176</v>
      </c>
      <c r="B4" s="25" t="s">
        <v>172</v>
      </c>
      <c r="C4" s="26">
        <v>56</v>
      </c>
      <c r="D4" s="27">
        <v>30.72</v>
      </c>
      <c r="E4" s="28" t="s">
        <v>173</v>
      </c>
      <c r="F4" s="26">
        <v>170</v>
      </c>
      <c r="G4" s="27">
        <v>48.479999999999563</v>
      </c>
      <c r="H4" s="29" t="s">
        <v>170</v>
      </c>
      <c r="I4" s="30">
        <v>15.948928933491334</v>
      </c>
      <c r="J4" s="31">
        <v>29.352632086114721</v>
      </c>
      <c r="K4" s="121">
        <v>11.5</v>
      </c>
      <c r="L4" s="121">
        <f t="shared" ref="L4:L18" si="4">I4/K4</f>
        <v>1.3868633855209855</v>
      </c>
      <c r="M4" s="32"/>
      <c r="N4" s="20">
        <v>123</v>
      </c>
      <c r="O4" s="33">
        <v>30</v>
      </c>
      <c r="P4" s="45">
        <f t="shared" si="0"/>
        <v>22</v>
      </c>
      <c r="Q4" s="46">
        <f>(IF(RIGHT($B4,3)="BON",30,0))</f>
        <v>30</v>
      </c>
      <c r="R4" s="46">
        <f>(IF(RIGHT($B4,4)="Nets",40,0))</f>
        <v>0</v>
      </c>
      <c r="S4" s="34">
        <f t="shared" ref="S4:S18" si="5">T3+L4/24</f>
        <v>72198.13133778848</v>
      </c>
      <c r="T4" s="35">
        <f t="shared" si="3"/>
        <v>72198.167448899592</v>
      </c>
      <c r="U4" s="23">
        <f t="shared" si="1"/>
        <v>170.80799999999999</v>
      </c>
      <c r="V4" s="23">
        <f t="shared" si="2"/>
        <v>56.512</v>
      </c>
    </row>
    <row r="5" spans="1:22" ht="12.75">
      <c r="A5" s="36" t="s">
        <v>177</v>
      </c>
      <c r="B5" s="36" t="s">
        <v>178</v>
      </c>
      <c r="C5" s="37">
        <v>56</v>
      </c>
      <c r="D5" s="36">
        <v>43.4</v>
      </c>
      <c r="E5" s="103" t="s">
        <v>173</v>
      </c>
      <c r="F5" s="37">
        <v>170</v>
      </c>
      <c r="G5" s="36">
        <v>32.4</v>
      </c>
      <c r="H5" s="37" t="s">
        <v>170</v>
      </c>
      <c r="I5" s="30">
        <v>15.948928933491334</v>
      </c>
      <c r="J5" s="31">
        <v>29.352632086114721</v>
      </c>
      <c r="K5" s="121">
        <v>11.5</v>
      </c>
      <c r="L5" s="121">
        <f t="shared" si="4"/>
        <v>1.3868633855209855</v>
      </c>
      <c r="M5" s="32"/>
      <c r="N5" s="20">
        <v>123</v>
      </c>
      <c r="O5" s="33">
        <v>30</v>
      </c>
      <c r="P5" s="45">
        <f t="shared" si="0"/>
        <v>22</v>
      </c>
      <c r="Q5" s="46">
        <f>(IF(RIGHT($B5,3)="BON",30,0))</f>
        <v>0</v>
      </c>
      <c r="R5" s="46">
        <f>(IF(RIGHT($B5,4)="Nets",40,0))</f>
        <v>0</v>
      </c>
      <c r="S5" s="34">
        <f t="shared" si="5"/>
        <v>72198.225234873986</v>
      </c>
      <c r="T5" s="35">
        <f t="shared" si="3"/>
        <v>72198.24051265177</v>
      </c>
      <c r="U5" s="23">
        <f t="shared" si="1"/>
        <v>170.54</v>
      </c>
      <c r="V5" s="23">
        <f t="shared" si="2"/>
        <v>56.723333333333336</v>
      </c>
    </row>
    <row r="6" spans="1:22" ht="12.75">
      <c r="A6" s="24" t="s">
        <v>179</v>
      </c>
      <c r="B6" s="25" t="s">
        <v>175</v>
      </c>
      <c r="C6" s="37">
        <v>56</v>
      </c>
      <c r="D6" s="27">
        <v>58.3</v>
      </c>
      <c r="E6" s="37" t="s">
        <v>173</v>
      </c>
      <c r="F6" s="26">
        <v>170</v>
      </c>
      <c r="G6" s="27">
        <v>16.84</v>
      </c>
      <c r="H6" s="37" t="s">
        <v>170</v>
      </c>
      <c r="I6" s="30">
        <f>0.01+ACOS((COS(PI()/180*(90-(C4+D4/60)))*COS(PI()/180*(90-(C6+D6/60))))+(SIN(PI()/180*(90-(C4+D4/60)))*SIN(PI()/180*(90-(C6+D6/60)))*COS(ABS(PI()/180*((F4+(G4/60))-(F6+(G6/60)))))))*180/PI()*60</f>
        <v>32.594136111547627</v>
      </c>
      <c r="J6" s="31">
        <v>29.352632086114721</v>
      </c>
      <c r="K6" s="121">
        <v>11.5</v>
      </c>
      <c r="L6" s="121">
        <f t="shared" si="4"/>
        <v>2.8342727053519674</v>
      </c>
      <c r="M6" s="32"/>
      <c r="N6" s="38">
        <v>74</v>
      </c>
      <c r="O6" s="33">
        <f t="shared" ref="O6:O18" si="6">N6-5</f>
        <v>69</v>
      </c>
      <c r="P6" s="45">
        <f t="shared" si="0"/>
        <v>24.6</v>
      </c>
      <c r="Q6" s="46">
        <f>(IF(RIGHT($B6,3)="BON",30,0))</f>
        <v>0</v>
      </c>
      <c r="R6" s="46">
        <f>(IF(RIGHT($B6,4)="Nets",40,0))</f>
        <v>0</v>
      </c>
      <c r="S6" s="34">
        <f t="shared" si="5"/>
        <v>72198.358607347822</v>
      </c>
      <c r="T6" s="35">
        <f t="shared" si="3"/>
        <v>72198.375690681161</v>
      </c>
      <c r="U6" s="23">
        <f t="shared" si="1"/>
        <v>170.28066666666666</v>
      </c>
      <c r="V6" s="23">
        <f t="shared" si="2"/>
        <v>56.971666666666664</v>
      </c>
    </row>
    <row r="7" spans="1:22" ht="12.75">
      <c r="A7" s="24" t="s">
        <v>180</v>
      </c>
      <c r="B7" s="25" t="s">
        <v>172</v>
      </c>
      <c r="C7" s="37">
        <v>57</v>
      </c>
      <c r="D7" s="27">
        <v>19.38</v>
      </c>
      <c r="E7" s="37" t="s">
        <v>173</v>
      </c>
      <c r="F7" s="26">
        <v>169</v>
      </c>
      <c r="G7" s="27">
        <v>55.319999999999823</v>
      </c>
      <c r="H7" s="37" t="s">
        <v>170</v>
      </c>
      <c r="I7" s="30">
        <f>0.01+ACOS((COS(PI()/180*(90-(C6+D6/60)))*COS(PI()/180*(90-(C7+D7/60))))+(SIN(PI()/180*(90-(C6+D6/60)))*SIN(PI()/180*(90-(C7+D7/60)))*COS(ABS(PI()/180*((F6+(G6/60))-(F7+(G7/60)))))))*180/PI()*60</f>
        <v>24.106662466191722</v>
      </c>
      <c r="J7" s="31">
        <v>29.352632086114721</v>
      </c>
      <c r="K7" s="121">
        <v>11.5</v>
      </c>
      <c r="L7" s="121">
        <f t="shared" si="4"/>
        <v>2.0962315187992799</v>
      </c>
      <c r="M7" s="32"/>
      <c r="N7" s="38">
        <v>75</v>
      </c>
      <c r="O7" s="33">
        <f t="shared" si="6"/>
        <v>70</v>
      </c>
      <c r="P7" s="45">
        <f t="shared" si="0"/>
        <v>24.666666666666668</v>
      </c>
      <c r="Q7" s="46">
        <f t="shared" ref="Q7:Q17" si="7">(IF(RIGHT($B6,3)="BON",30,0))</f>
        <v>0</v>
      </c>
      <c r="R7" s="46">
        <f t="shared" ref="R7:R17" si="8">(IF(RIGHT($B6,4)="Nets",40,0))</f>
        <v>0</v>
      </c>
      <c r="S7" s="34">
        <f t="shared" si="5"/>
        <v>72198.463033661115</v>
      </c>
      <c r="T7" s="35">
        <f t="shared" si="3"/>
        <v>72198.480163290747</v>
      </c>
      <c r="U7" s="23">
        <f t="shared" si="1"/>
        <v>169.922</v>
      </c>
      <c r="V7" s="23">
        <f t="shared" si="2"/>
        <v>57.323</v>
      </c>
    </row>
    <row r="8" spans="1:22" ht="12.75">
      <c r="A8" s="24" t="s">
        <v>181</v>
      </c>
      <c r="B8" s="25" t="s">
        <v>175</v>
      </c>
      <c r="C8" s="37">
        <v>57</v>
      </c>
      <c r="D8" s="27">
        <v>26.81</v>
      </c>
      <c r="E8" s="37" t="s">
        <v>173</v>
      </c>
      <c r="F8" s="26">
        <v>169</v>
      </c>
      <c r="G8" s="27">
        <v>46.4</v>
      </c>
      <c r="H8" s="37" t="s">
        <v>170</v>
      </c>
      <c r="I8" s="30">
        <f>0.01+ACOS((COS(PI()/180*(90-(C7+D7/60)))*COS(PI()/180*(90-(C8+D8/60))))+(SIN(PI()/180*(90-(C7+D7/60)))*SIN(PI()/180*(90-(C8+D8/60)))*COS(ABS(PI()/180*((F7+(G7/60))-(F8+(G8/60)))))))*180/PI()*60</f>
        <v>8.8598523464902215</v>
      </c>
      <c r="J8" s="31">
        <v>29.352632086114721</v>
      </c>
      <c r="K8" s="121">
        <v>11.5</v>
      </c>
      <c r="L8" s="121">
        <f t="shared" si="4"/>
        <v>0.77042194317306278</v>
      </c>
      <c r="M8" s="32"/>
      <c r="N8" s="38">
        <v>67</v>
      </c>
      <c r="O8" s="33">
        <f t="shared" si="6"/>
        <v>62</v>
      </c>
      <c r="P8" s="45">
        <f t="shared" si="0"/>
        <v>24.133333333333333</v>
      </c>
      <c r="Q8" s="46">
        <f t="shared" si="7"/>
        <v>30</v>
      </c>
      <c r="R8" s="46">
        <f t="shared" si="8"/>
        <v>0</v>
      </c>
      <c r="S8" s="34">
        <f t="shared" si="5"/>
        <v>72198.512264205041</v>
      </c>
      <c r="T8" s="35">
        <f t="shared" si="3"/>
        <v>72198.549856797632</v>
      </c>
      <c r="U8" s="23">
        <f t="shared" si="1"/>
        <v>169.77333333333334</v>
      </c>
      <c r="V8" s="23">
        <f t="shared" si="2"/>
        <v>57.446833333333331</v>
      </c>
    </row>
    <row r="9" spans="1:22" ht="12.75">
      <c r="A9" s="24" t="s">
        <v>182</v>
      </c>
      <c r="B9" s="25" t="s">
        <v>172</v>
      </c>
      <c r="C9" s="37">
        <v>57</v>
      </c>
      <c r="D9" s="27">
        <v>40.82</v>
      </c>
      <c r="E9" s="37" t="s">
        <v>173</v>
      </c>
      <c r="F9" s="26">
        <v>169</v>
      </c>
      <c r="G9" s="27">
        <v>30.42</v>
      </c>
      <c r="H9" s="37" t="s">
        <v>170</v>
      </c>
      <c r="I9" s="30">
        <f t="shared" ref="I9:I17" si="9">0.01+ACOS((COS(PI()/180*(90-(C8+D8/60)))*COS(PI()/180*(90-(C9+D9/60))))+(SIN(PI()/180*(90-(C8+D8/60)))*SIN(PI()/180*(90-(C9+D9/60)))*COS(ABS(PI()/180*((F8+(G8/60))-(F9+(G9/60)))))))*180/PI()*60</f>
        <v>16.433844413295812</v>
      </c>
      <c r="J9" s="31">
        <v>29.352632086114721</v>
      </c>
      <c r="K9" s="121">
        <v>11.5</v>
      </c>
      <c r="L9" s="121">
        <f t="shared" si="4"/>
        <v>1.4290299489822444</v>
      </c>
      <c r="M9" s="32"/>
      <c r="N9" s="38">
        <v>69</v>
      </c>
      <c r="O9" s="33">
        <f t="shared" si="6"/>
        <v>64</v>
      </c>
      <c r="P9" s="45">
        <f t="shared" si="0"/>
        <v>24.266666666666666</v>
      </c>
      <c r="Q9" s="46">
        <f t="shared" si="7"/>
        <v>0</v>
      </c>
      <c r="R9" s="46">
        <f t="shared" si="8"/>
        <v>0</v>
      </c>
      <c r="S9" s="34">
        <f t="shared" si="5"/>
        <v>72198.609399712179</v>
      </c>
      <c r="T9" s="35">
        <f t="shared" si="3"/>
        <v>72198.626251564026</v>
      </c>
      <c r="U9" s="23">
        <f t="shared" si="1"/>
        <v>169.50700000000001</v>
      </c>
      <c r="V9" s="23">
        <f t="shared" si="2"/>
        <v>57.68033333333333</v>
      </c>
    </row>
    <row r="10" spans="1:22" ht="12.75">
      <c r="A10" s="24" t="s">
        <v>183</v>
      </c>
      <c r="B10" s="25" t="s">
        <v>175</v>
      </c>
      <c r="C10" s="37">
        <v>57</v>
      </c>
      <c r="D10" s="27">
        <v>54.11</v>
      </c>
      <c r="E10" s="37" t="s">
        <v>173</v>
      </c>
      <c r="F10" s="26">
        <v>169</v>
      </c>
      <c r="G10" s="27">
        <v>14.55</v>
      </c>
      <c r="H10" s="37" t="s">
        <v>170</v>
      </c>
      <c r="I10" s="30">
        <f t="shared" si="9"/>
        <v>15.763576033383643</v>
      </c>
      <c r="J10" s="31">
        <v>29.352632086114721</v>
      </c>
      <c r="K10" s="121">
        <v>11.5</v>
      </c>
      <c r="L10" s="121">
        <f t="shared" si="4"/>
        <v>1.3707457420333602</v>
      </c>
      <c r="M10" s="32"/>
      <c r="N10" s="38">
        <v>68</v>
      </c>
      <c r="O10" s="33">
        <f t="shared" si="6"/>
        <v>63</v>
      </c>
      <c r="P10" s="45">
        <f t="shared" si="0"/>
        <v>24.2</v>
      </c>
      <c r="Q10" s="46">
        <f t="shared" si="7"/>
        <v>30</v>
      </c>
      <c r="R10" s="46">
        <f t="shared" si="8"/>
        <v>0</v>
      </c>
      <c r="S10" s="34">
        <f t="shared" si="5"/>
        <v>72198.683365969948</v>
      </c>
      <c r="T10" s="35">
        <f t="shared" si="3"/>
        <v>72198.721004858831</v>
      </c>
      <c r="U10" s="23">
        <f>F10+G10/60</f>
        <v>169.24250000000001</v>
      </c>
      <c r="V10" s="23">
        <f>C10+D10/60</f>
        <v>57.901833333333336</v>
      </c>
    </row>
    <row r="11" spans="1:22" ht="12.75">
      <c r="A11" s="24" t="s">
        <v>184</v>
      </c>
      <c r="B11" s="25" t="s">
        <v>175</v>
      </c>
      <c r="C11" s="37">
        <v>58</v>
      </c>
      <c r="D11" s="27">
        <v>8.01</v>
      </c>
      <c r="E11" s="37" t="s">
        <v>173</v>
      </c>
      <c r="F11" s="26">
        <v>168</v>
      </c>
      <c r="G11" s="27">
        <v>58.04</v>
      </c>
      <c r="H11" s="37" t="s">
        <v>170</v>
      </c>
      <c r="I11" s="30">
        <f t="shared" si="9"/>
        <v>16.431872084614124</v>
      </c>
      <c r="J11" s="31">
        <v>29.352632086114721</v>
      </c>
      <c r="K11" s="121">
        <v>11.5</v>
      </c>
      <c r="L11" s="121">
        <f t="shared" si="4"/>
        <v>1.4288584421403585</v>
      </c>
      <c r="M11" s="32"/>
      <c r="N11" s="38">
        <v>70</v>
      </c>
      <c r="O11" s="33">
        <f t="shared" si="6"/>
        <v>65</v>
      </c>
      <c r="P11" s="45">
        <f t="shared" si="0"/>
        <v>24.333333333333332</v>
      </c>
      <c r="Q11" s="46">
        <f t="shared" si="7"/>
        <v>0</v>
      </c>
      <c r="R11" s="46">
        <f t="shared" si="8"/>
        <v>0</v>
      </c>
      <c r="S11" s="34">
        <f t="shared" si="5"/>
        <v>72198.780540627253</v>
      </c>
      <c r="T11" s="35">
        <f t="shared" si="3"/>
        <v>72198.797438775407</v>
      </c>
      <c r="U11" s="23">
        <f>F11+G11/60</f>
        <v>168.96733333333333</v>
      </c>
      <c r="V11" s="23">
        <f>C11+D11/60</f>
        <v>58.133499999999998</v>
      </c>
    </row>
    <row r="12" spans="1:22" ht="12.75">
      <c r="A12" s="24" t="s">
        <v>185</v>
      </c>
      <c r="B12" s="25" t="s">
        <v>172</v>
      </c>
      <c r="C12" s="37">
        <v>58</v>
      </c>
      <c r="D12" s="27">
        <v>21.56</v>
      </c>
      <c r="E12" s="37" t="s">
        <v>173</v>
      </c>
      <c r="F12" s="26">
        <v>168</v>
      </c>
      <c r="G12" s="27">
        <v>42.02</v>
      </c>
      <c r="H12" s="37" t="s">
        <v>170</v>
      </c>
      <c r="I12" s="30">
        <f t="shared" si="9"/>
        <v>15.968695632030849</v>
      </c>
      <c r="J12" s="31">
        <v>29.352632086114721</v>
      </c>
      <c r="K12" s="121">
        <v>11.5</v>
      </c>
      <c r="L12" s="121">
        <f t="shared" si="4"/>
        <v>1.3885822288722478</v>
      </c>
      <c r="M12" s="32"/>
      <c r="N12" s="38">
        <v>72</v>
      </c>
      <c r="O12" s="33">
        <f t="shared" si="6"/>
        <v>67</v>
      </c>
      <c r="P12" s="45">
        <f t="shared" si="0"/>
        <v>24.466666666666669</v>
      </c>
      <c r="Q12" s="46">
        <f t="shared" si="7"/>
        <v>0</v>
      </c>
      <c r="R12" s="46">
        <f t="shared" si="8"/>
        <v>0</v>
      </c>
      <c r="S12" s="34">
        <f t="shared" si="5"/>
        <v>72198.855296368274</v>
      </c>
      <c r="T12" s="35">
        <f t="shared" si="3"/>
        <v>72198.872287109014</v>
      </c>
      <c r="U12" s="23">
        <f>F12+G12/60</f>
        <v>168.70033333333333</v>
      </c>
      <c r="V12" s="23">
        <f>C12+D12/60</f>
        <v>58.359333333333332</v>
      </c>
    </row>
    <row r="13" spans="1:22" ht="12.75">
      <c r="A13" s="24" t="s">
        <v>186</v>
      </c>
      <c r="B13" s="25" t="s">
        <v>175</v>
      </c>
      <c r="C13" s="37">
        <v>58</v>
      </c>
      <c r="D13" s="27">
        <v>35.72</v>
      </c>
      <c r="E13" s="37" t="s">
        <v>173</v>
      </c>
      <c r="F13" s="26">
        <v>168</v>
      </c>
      <c r="G13" s="27">
        <v>26.11</v>
      </c>
      <c r="H13" s="37" t="s">
        <v>170</v>
      </c>
      <c r="I13" s="30">
        <f t="shared" si="9"/>
        <v>16.432516520923787</v>
      </c>
      <c r="J13" s="31">
        <v>29.352632086114721</v>
      </c>
      <c r="K13" s="121">
        <v>11.5</v>
      </c>
      <c r="L13" s="121">
        <f t="shared" si="4"/>
        <v>1.4289144800803293</v>
      </c>
      <c r="M13" s="32"/>
      <c r="N13" s="38">
        <v>74</v>
      </c>
      <c r="O13" s="33">
        <f t="shared" si="6"/>
        <v>69</v>
      </c>
      <c r="P13" s="45">
        <f t="shared" si="0"/>
        <v>24.6</v>
      </c>
      <c r="Q13" s="46">
        <f t="shared" si="7"/>
        <v>30</v>
      </c>
      <c r="R13" s="46">
        <f t="shared" si="8"/>
        <v>0</v>
      </c>
      <c r="S13" s="34">
        <f t="shared" si="5"/>
        <v>72198.931825212348</v>
      </c>
      <c r="T13" s="35">
        <f t="shared" si="3"/>
        <v>72198.969741879017</v>
      </c>
      <c r="U13" s="23">
        <f>F13+G13/60</f>
        <v>168.43516666666667</v>
      </c>
      <c r="V13" s="23">
        <f>C13+D13/60</f>
        <v>58.595333333333336</v>
      </c>
    </row>
    <row r="14" spans="1:22" ht="12.75">
      <c r="A14" s="24" t="s">
        <v>187</v>
      </c>
      <c r="B14" s="25" t="s">
        <v>172</v>
      </c>
      <c r="C14" s="39">
        <v>58</v>
      </c>
      <c r="D14" s="40">
        <v>42.575000000000003</v>
      </c>
      <c r="E14" s="37" t="s">
        <v>173</v>
      </c>
      <c r="F14" s="41">
        <v>168</v>
      </c>
      <c r="G14" s="40">
        <v>17.574999999999999</v>
      </c>
      <c r="H14" s="37" t="s">
        <v>170</v>
      </c>
      <c r="I14" s="30">
        <f t="shared" si="9"/>
        <v>8.1773648809412407</v>
      </c>
      <c r="J14" s="31">
        <v>29.352632086114721</v>
      </c>
      <c r="K14" s="121">
        <v>11.5</v>
      </c>
      <c r="L14" s="121">
        <f t="shared" si="4"/>
        <v>0.7110752070383688</v>
      </c>
      <c r="M14" s="32"/>
      <c r="N14" s="38">
        <v>51</v>
      </c>
      <c r="O14" s="33">
        <f t="shared" si="6"/>
        <v>46</v>
      </c>
      <c r="P14" s="45">
        <f t="shared" si="0"/>
        <v>23.066666666666666</v>
      </c>
      <c r="Q14" s="46">
        <f t="shared" si="7"/>
        <v>0</v>
      </c>
      <c r="R14" s="46">
        <f t="shared" si="8"/>
        <v>0</v>
      </c>
      <c r="S14" s="34">
        <f t="shared" si="5"/>
        <v>72198.999370012636</v>
      </c>
      <c r="T14" s="35">
        <f t="shared" si="3"/>
        <v>72199.015388531159</v>
      </c>
      <c r="U14" s="23">
        <f t="shared" si="1"/>
        <v>168.29291666666666</v>
      </c>
      <c r="V14" s="23">
        <f t="shared" si="2"/>
        <v>58.709583333333335</v>
      </c>
    </row>
    <row r="15" spans="1:22" ht="12.75">
      <c r="A15" s="24" t="s">
        <v>188</v>
      </c>
      <c r="B15" s="25" t="s">
        <v>175</v>
      </c>
      <c r="C15" s="37">
        <v>58</v>
      </c>
      <c r="D15" s="27">
        <v>49.81</v>
      </c>
      <c r="E15" s="37" t="s">
        <v>173</v>
      </c>
      <c r="F15" s="26">
        <v>168</v>
      </c>
      <c r="G15" s="27">
        <v>9.51</v>
      </c>
      <c r="H15" s="37" t="s">
        <v>170</v>
      </c>
      <c r="I15" s="30">
        <f t="shared" si="9"/>
        <v>8.3664479493341091</v>
      </c>
      <c r="J15" s="31">
        <v>29.352632086114721</v>
      </c>
      <c r="K15" s="121">
        <v>11.5</v>
      </c>
      <c r="L15" s="121">
        <f t="shared" si="4"/>
        <v>0.7275172129855747</v>
      </c>
      <c r="M15" s="32"/>
      <c r="N15" s="38">
        <v>45</v>
      </c>
      <c r="O15" s="33">
        <f t="shared" si="6"/>
        <v>40</v>
      </c>
      <c r="P15" s="45">
        <f t="shared" si="0"/>
        <v>22.666666666666668</v>
      </c>
      <c r="Q15" s="46">
        <f t="shared" si="7"/>
        <v>30</v>
      </c>
      <c r="R15" s="46">
        <f t="shared" si="8"/>
        <v>0</v>
      </c>
      <c r="S15" s="34">
        <f t="shared" si="5"/>
        <v>72199.045701748371</v>
      </c>
      <c r="T15" s="35">
        <f t="shared" si="3"/>
        <v>72199.082275822439</v>
      </c>
      <c r="U15" s="23">
        <f t="shared" si="1"/>
        <v>168.1585</v>
      </c>
      <c r="V15" s="23">
        <f t="shared" si="2"/>
        <v>58.830166666666663</v>
      </c>
    </row>
    <row r="16" spans="1:22" ht="12.75">
      <c r="A16" s="24" t="s">
        <v>189</v>
      </c>
      <c r="B16" s="25" t="s">
        <v>172</v>
      </c>
      <c r="C16" s="39">
        <v>58</v>
      </c>
      <c r="D16" s="40">
        <v>56.4375</v>
      </c>
      <c r="E16" s="37" t="s">
        <v>173</v>
      </c>
      <c r="F16" s="41">
        <v>168</v>
      </c>
      <c r="G16" s="40">
        <v>1.2875000000000001</v>
      </c>
      <c r="H16" s="37" t="s">
        <v>170</v>
      </c>
      <c r="I16" s="30">
        <f t="shared" si="9"/>
        <v>7.8825861226758924</v>
      </c>
      <c r="J16" s="31">
        <v>29.352632086114721</v>
      </c>
      <c r="K16" s="121">
        <v>11.5</v>
      </c>
      <c r="L16" s="121">
        <f t="shared" si="4"/>
        <v>0.68544227153703408</v>
      </c>
      <c r="M16" s="32"/>
      <c r="N16" s="38">
        <v>43</v>
      </c>
      <c r="O16" s="33">
        <f t="shared" si="6"/>
        <v>38</v>
      </c>
      <c r="P16" s="45">
        <f t="shared" si="0"/>
        <v>22.533333333333331</v>
      </c>
      <c r="Q16" s="46">
        <f t="shared" si="7"/>
        <v>0</v>
      </c>
      <c r="R16" s="46">
        <f t="shared" si="8"/>
        <v>0</v>
      </c>
      <c r="S16" s="34">
        <f t="shared" si="5"/>
        <v>72199.11083591709</v>
      </c>
      <c r="T16" s="35">
        <f t="shared" si="3"/>
        <v>72199.126484065244</v>
      </c>
      <c r="U16" s="23">
        <f t="shared" si="1"/>
        <v>168.02145833333333</v>
      </c>
      <c r="V16" s="23">
        <f t="shared" si="2"/>
        <v>58.940624999999997</v>
      </c>
    </row>
    <row r="17" spans="1:22" ht="12.75">
      <c r="A17" s="24" t="s">
        <v>190</v>
      </c>
      <c r="B17" s="25" t="s">
        <v>175</v>
      </c>
      <c r="C17" s="37">
        <v>59</v>
      </c>
      <c r="D17" s="27">
        <v>3.03</v>
      </c>
      <c r="E17" s="37" t="s">
        <v>173</v>
      </c>
      <c r="F17" s="26">
        <v>167</v>
      </c>
      <c r="G17" s="27">
        <v>53.61</v>
      </c>
      <c r="H17" s="37" t="s">
        <v>170</v>
      </c>
      <c r="I17" s="30">
        <f t="shared" si="9"/>
        <v>7.6977027506502944</v>
      </c>
      <c r="J17" s="31">
        <v>29.352632086114721</v>
      </c>
      <c r="K17" s="121">
        <v>11.5</v>
      </c>
      <c r="L17" s="121">
        <f t="shared" si="4"/>
        <v>0.6693654565782865</v>
      </c>
      <c r="M17" s="32"/>
      <c r="N17" s="38">
        <v>41</v>
      </c>
      <c r="O17" s="33">
        <f t="shared" si="6"/>
        <v>36</v>
      </c>
      <c r="P17" s="45">
        <f t="shared" si="0"/>
        <v>22.4</v>
      </c>
      <c r="Q17" s="46">
        <f t="shared" si="7"/>
        <v>30</v>
      </c>
      <c r="R17" s="46">
        <f t="shared" si="8"/>
        <v>0</v>
      </c>
      <c r="S17" s="34">
        <f t="shared" si="5"/>
        <v>72199.154374292601</v>
      </c>
      <c r="T17" s="35">
        <f t="shared" si="3"/>
        <v>72199.190763181483</v>
      </c>
      <c r="U17" s="23">
        <f t="shared" si="1"/>
        <v>167.89349999999999</v>
      </c>
      <c r="V17" s="23">
        <f t="shared" si="2"/>
        <v>59.0505</v>
      </c>
    </row>
    <row r="18" spans="1:22" ht="12.75">
      <c r="A18" s="24" t="s">
        <v>191</v>
      </c>
      <c r="B18" s="25" t="s">
        <v>172</v>
      </c>
      <c r="C18" s="39">
        <v>59</v>
      </c>
      <c r="D18" s="40">
        <v>10.3</v>
      </c>
      <c r="E18" s="37" t="s">
        <v>173</v>
      </c>
      <c r="F18" s="41">
        <v>167</v>
      </c>
      <c r="G18" s="40">
        <v>45</v>
      </c>
      <c r="H18" s="37" t="s">
        <v>170</v>
      </c>
      <c r="I18" s="30">
        <f>0.01+ACOS((COS(PI()/180*(90-(C17+D17/60)))*COS(PI()/180*(90-(C18+D18/60))))+(SIN(PI()/180*(90-(C17+D17/60)))*SIN(PI()/180*(90-(C18+D18/60)))*COS(ABS(PI()/180*((F17+(G17/60))-(F18+(G18/60)))))))*180/PI()*60</f>
        <v>8.5182693396681053</v>
      </c>
      <c r="J18" s="31">
        <v>29.352632086114721</v>
      </c>
      <c r="K18" s="121">
        <v>11.5</v>
      </c>
      <c r="L18" s="121">
        <f t="shared" si="4"/>
        <v>0.74071907301461781</v>
      </c>
      <c r="M18" s="32"/>
      <c r="N18" s="38">
        <v>38</v>
      </c>
      <c r="O18" s="33">
        <f t="shared" si="6"/>
        <v>33</v>
      </c>
      <c r="P18" s="45">
        <f t="shared" si="0"/>
        <v>22.2</v>
      </c>
      <c r="Q18" s="46">
        <f>(IF(RIGHT($B18,3)="BON",30,0))</f>
        <v>30</v>
      </c>
      <c r="R18" s="46">
        <f>(IF(RIGHT($B18,4)="Nets",40,0))</f>
        <v>0</v>
      </c>
      <c r="S18" s="34">
        <f t="shared" si="5"/>
        <v>72199.221626476196</v>
      </c>
      <c r="T18" s="35">
        <f t="shared" si="3"/>
        <v>72199.2578764762</v>
      </c>
      <c r="U18" s="23">
        <f t="shared" si="1"/>
        <v>167.75</v>
      </c>
      <c r="V18" s="23">
        <f t="shared" si="2"/>
        <v>59.171666666666667</v>
      </c>
    </row>
  </sheetData>
  <phoneticPr fontId="2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56"/>
  <sheetViews>
    <sheetView tabSelected="1" topLeftCell="K1" workbookViewId="0">
      <selection activeCell="E166" sqref="E166"/>
    </sheetView>
  </sheetViews>
  <sheetFormatPr defaultColWidth="11.42578125" defaultRowHeight="12"/>
  <cols>
    <col min="5" max="5" width="4.28515625" style="105" customWidth="1"/>
    <col min="8" max="8" width="4" style="105" customWidth="1"/>
    <col min="9" max="10" width="8.42578125" customWidth="1"/>
    <col min="11" max="12" width="8.42578125" style="105" customWidth="1"/>
    <col min="13" max="14" width="5.28515625" customWidth="1"/>
    <col min="15" max="15" width="8.42578125" customWidth="1"/>
    <col min="16" max="18" width="7.28515625" style="111" customWidth="1"/>
    <col min="19" max="20" width="13" customWidth="1"/>
  </cols>
  <sheetData>
    <row r="1" spans="1:23" ht="63.75">
      <c r="A1" s="1" t="s">
        <v>146</v>
      </c>
      <c r="B1" s="2" t="s">
        <v>147</v>
      </c>
      <c r="C1" s="3" t="s">
        <v>148</v>
      </c>
      <c r="D1" s="4" t="s">
        <v>149</v>
      </c>
      <c r="E1" s="3" t="s">
        <v>150</v>
      </c>
      <c r="F1" s="5" t="s">
        <v>151</v>
      </c>
      <c r="G1" s="4" t="s">
        <v>152</v>
      </c>
      <c r="H1" s="106" t="s">
        <v>150</v>
      </c>
      <c r="I1" s="6" t="s">
        <v>153</v>
      </c>
      <c r="J1" s="7" t="s">
        <v>154</v>
      </c>
      <c r="K1" s="120" t="s">
        <v>155</v>
      </c>
      <c r="L1" s="120" t="s">
        <v>156</v>
      </c>
      <c r="M1" s="8" t="s">
        <v>157</v>
      </c>
      <c r="N1" s="8" t="s">
        <v>158</v>
      </c>
      <c r="O1" s="8" t="s">
        <v>159</v>
      </c>
      <c r="P1" s="9" t="s">
        <v>160</v>
      </c>
      <c r="Q1" s="10" t="s">
        <v>161</v>
      </c>
      <c r="R1" s="10" t="s">
        <v>162</v>
      </c>
      <c r="S1" s="11" t="s">
        <v>163</v>
      </c>
      <c r="T1" s="11" t="s">
        <v>164</v>
      </c>
      <c r="U1" s="12" t="s">
        <v>165</v>
      </c>
      <c r="V1" s="12" t="s">
        <v>166</v>
      </c>
      <c r="W1" t="s">
        <v>82</v>
      </c>
    </row>
    <row r="2" spans="1:23" ht="38.25">
      <c r="A2" s="13" t="s">
        <v>167</v>
      </c>
      <c r="B2" s="14" t="s">
        <v>168</v>
      </c>
      <c r="C2" s="15">
        <v>53</v>
      </c>
      <c r="D2" s="16">
        <v>52.833333333333172</v>
      </c>
      <c r="E2" s="17" t="s">
        <v>169</v>
      </c>
      <c r="F2" s="15">
        <v>166</v>
      </c>
      <c r="G2" s="18">
        <v>25.933333333332484</v>
      </c>
      <c r="H2" s="17" t="s">
        <v>170</v>
      </c>
      <c r="I2" s="19"/>
      <c r="J2" s="19"/>
      <c r="K2" s="43"/>
      <c r="L2" s="43"/>
      <c r="M2" s="20"/>
      <c r="N2" s="20"/>
      <c r="O2" s="20"/>
      <c r="P2" s="107"/>
      <c r="Q2" s="108"/>
      <c r="R2" s="108"/>
      <c r="S2" s="22"/>
      <c r="T2" s="22">
        <v>38951.375</v>
      </c>
      <c r="U2" s="23">
        <f t="shared" ref="U2:U16" si="0">F2+G2/60</f>
        <v>166.43222222222221</v>
      </c>
      <c r="V2" s="23">
        <f t="shared" ref="V2:V16" si="1">C2+D2/60</f>
        <v>53.880555555555553</v>
      </c>
    </row>
    <row r="3" spans="1:23" ht="12.75">
      <c r="A3" s="130" t="s">
        <v>126</v>
      </c>
      <c r="B3" s="131" t="s">
        <v>172</v>
      </c>
      <c r="C3" s="132">
        <v>55</v>
      </c>
      <c r="D3" s="133">
        <v>19</v>
      </c>
      <c r="E3" s="134" t="s">
        <v>173</v>
      </c>
      <c r="F3" s="132">
        <v>168</v>
      </c>
      <c r="G3" s="133">
        <v>9.5</v>
      </c>
      <c r="H3" s="158" t="s">
        <v>170</v>
      </c>
      <c r="I3" s="30">
        <f t="shared" ref="I3:I9" si="2">0.01+ACOS((COS(PI()/180*(90-(C2+D2/60)))*COS(PI()/180*(90-(C3+D3/60))))+(SIN(PI()/180*(90-(C2+D2/60)))*SIN(PI()/180*(90-(C3+D3/60)))*COS(ABS(PI()/180*((F2+(G2/60))-(F3+(G3/60)))))))*180/PI()*60</f>
        <v>104.99932218601518</v>
      </c>
      <c r="J3" s="31">
        <f t="shared" ref="J3:J68" si="3">I3/0.62</f>
        <v>169.35374546131482</v>
      </c>
      <c r="K3" s="121">
        <v>11</v>
      </c>
      <c r="L3" s="121">
        <f t="shared" ref="L3:L16" si="4">I3/K3</f>
        <v>9.5453929260013801</v>
      </c>
      <c r="M3" s="59">
        <v>250</v>
      </c>
      <c r="N3" s="60">
        <f>1.825*M3</f>
        <v>456.25</v>
      </c>
      <c r="O3" s="60">
        <f t="shared" ref="O3:O46" si="5">N3-5</f>
        <v>451.25</v>
      </c>
      <c r="P3" s="100">
        <f t="shared" ref="P3:P24" si="6">IF(LEFT($B3,3)="ctd",IF($O3&lt;200,($O3/30+$O3/30+20),(IF($O3&gt;200,(200/30+($O3-200)/45+$O3/50+20),1.4))),0)</f>
        <v>41.274999999999999</v>
      </c>
      <c r="Q3" s="101">
        <f t="shared" ref="Q3:Q33" si="7">(IF(RIGHT($B3,3)="BON",30,0))</f>
        <v>30</v>
      </c>
      <c r="R3" s="101">
        <f t="shared" ref="R3:R21" si="8">(IF(RIGHT($B3,4)="Nets",40,0))</f>
        <v>0</v>
      </c>
      <c r="S3" s="34">
        <f>T2+L3/24</f>
        <v>38951.772724705253</v>
      </c>
      <c r="T3" s="35">
        <f t="shared" ref="T3:T15" si="9">S3+(P3+Q3+R3)/(24*60)</f>
        <v>38951.822221233029</v>
      </c>
      <c r="U3" s="23">
        <f t="shared" si="0"/>
        <v>168.15833333333333</v>
      </c>
      <c r="V3" s="23">
        <f t="shared" si="1"/>
        <v>55.31666666666667</v>
      </c>
      <c r="W3">
        <v>13</v>
      </c>
    </row>
    <row r="4" spans="1:23" ht="12.75">
      <c r="A4" s="135" t="s">
        <v>87</v>
      </c>
      <c r="B4" s="131" t="s">
        <v>175</v>
      </c>
      <c r="C4" s="138">
        <v>55</v>
      </c>
      <c r="D4" s="137">
        <v>24.3</v>
      </c>
      <c r="E4" s="138" t="s">
        <v>173</v>
      </c>
      <c r="F4" s="136">
        <v>168</v>
      </c>
      <c r="G4" s="137">
        <v>3</v>
      </c>
      <c r="H4" s="138" t="s">
        <v>170</v>
      </c>
      <c r="I4" s="30">
        <f t="shared" si="2"/>
        <v>6.4706771468369579</v>
      </c>
      <c r="J4" s="31">
        <f t="shared" si="3"/>
        <v>10.436576043285417</v>
      </c>
      <c r="K4" s="121">
        <v>10</v>
      </c>
      <c r="L4" s="121">
        <f t="shared" si="4"/>
        <v>0.64706771468369584</v>
      </c>
      <c r="M4" s="20">
        <v>76</v>
      </c>
      <c r="N4" s="33">
        <f>1.825*M4</f>
        <v>138.69999999999999</v>
      </c>
      <c r="O4" s="33">
        <f t="shared" si="5"/>
        <v>133.69999999999999</v>
      </c>
      <c r="P4" s="45">
        <f t="shared" si="6"/>
        <v>28.913333333333334</v>
      </c>
      <c r="Q4" s="46">
        <f t="shared" si="7"/>
        <v>0</v>
      </c>
      <c r="R4" s="46">
        <f t="shared" si="8"/>
        <v>0</v>
      </c>
      <c r="S4" s="34">
        <f>T2+L4/24</f>
        <v>38951.401961154777</v>
      </c>
      <c r="T4" s="35">
        <f t="shared" si="9"/>
        <v>38951.42203985848</v>
      </c>
      <c r="U4" s="23">
        <f t="shared" si="0"/>
        <v>168.05</v>
      </c>
      <c r="V4" s="23">
        <f t="shared" si="1"/>
        <v>55.405000000000001</v>
      </c>
      <c r="W4">
        <v>12</v>
      </c>
    </row>
    <row r="5" spans="1:23" ht="12.75">
      <c r="A5" s="135" t="s">
        <v>125</v>
      </c>
      <c r="B5" s="131" t="s">
        <v>175</v>
      </c>
      <c r="C5" s="138">
        <v>55</v>
      </c>
      <c r="D5" s="137">
        <v>33.25</v>
      </c>
      <c r="E5" s="138" t="s">
        <v>173</v>
      </c>
      <c r="F5" s="138">
        <v>167</v>
      </c>
      <c r="G5" s="137">
        <v>42.4</v>
      </c>
      <c r="H5" s="138" t="s">
        <v>170</v>
      </c>
      <c r="I5" s="30">
        <f t="shared" si="2"/>
        <v>14.720008081326307</v>
      </c>
      <c r="J5" s="31">
        <f t="shared" si="3"/>
        <v>23.741948518268238</v>
      </c>
      <c r="K5" s="121">
        <v>10</v>
      </c>
      <c r="L5" s="121">
        <f t="shared" si="4"/>
        <v>1.4720008081326308</v>
      </c>
      <c r="M5" s="20">
        <v>76</v>
      </c>
      <c r="N5" s="33">
        <f>1.825*M5</f>
        <v>138.69999999999999</v>
      </c>
      <c r="O5" s="33">
        <f t="shared" si="5"/>
        <v>133.69999999999999</v>
      </c>
      <c r="P5" s="45">
        <f t="shared" si="6"/>
        <v>28.913333333333334</v>
      </c>
      <c r="Q5" s="46">
        <f t="shared" si="7"/>
        <v>0</v>
      </c>
      <c r="R5" s="46">
        <f t="shared" si="8"/>
        <v>0</v>
      </c>
      <c r="S5" s="34">
        <f>T3+L5/24</f>
        <v>38951.883554600034</v>
      </c>
      <c r="T5" s="35">
        <f t="shared" si="9"/>
        <v>38951.903633303737</v>
      </c>
      <c r="U5" s="23">
        <f t="shared" si="0"/>
        <v>167.70666666666668</v>
      </c>
      <c r="V5" s="23">
        <f t="shared" si="1"/>
        <v>55.554166666666667</v>
      </c>
      <c r="W5">
        <v>12</v>
      </c>
    </row>
    <row r="6" spans="1:23" ht="12.75">
      <c r="A6" s="135" t="s">
        <v>124</v>
      </c>
      <c r="B6" s="131" t="s">
        <v>172</v>
      </c>
      <c r="C6" s="136">
        <v>55</v>
      </c>
      <c r="D6" s="137">
        <v>42.000000000000171</v>
      </c>
      <c r="E6" s="138" t="s">
        <v>173</v>
      </c>
      <c r="F6" s="136">
        <v>167</v>
      </c>
      <c r="G6" s="137">
        <v>18.240000000000123</v>
      </c>
      <c r="H6" s="138" t="s">
        <v>170</v>
      </c>
      <c r="I6" s="30">
        <f t="shared" si="2"/>
        <v>16.215421831811785</v>
      </c>
      <c r="J6" s="31">
        <f t="shared" si="3"/>
        <v>26.15390618034159</v>
      </c>
      <c r="K6" s="121">
        <v>10</v>
      </c>
      <c r="L6" s="121">
        <f t="shared" si="4"/>
        <v>1.6215421831811785</v>
      </c>
      <c r="M6" s="20">
        <v>75</v>
      </c>
      <c r="N6" s="33">
        <f>1.825*M6</f>
        <v>136.875</v>
      </c>
      <c r="O6" s="33">
        <f t="shared" si="5"/>
        <v>131.875</v>
      </c>
      <c r="P6" s="45">
        <f t="shared" si="6"/>
        <v>28.791666666666664</v>
      </c>
      <c r="Q6" s="46">
        <f t="shared" si="7"/>
        <v>30</v>
      </c>
      <c r="R6" s="46">
        <f t="shared" si="8"/>
        <v>0</v>
      </c>
      <c r="S6" s="34">
        <f t="shared" ref="S6:S15" si="10">T5+L6/24</f>
        <v>38951.971197561368</v>
      </c>
      <c r="T6" s="35">
        <f t="shared" si="9"/>
        <v>38952.012025107666</v>
      </c>
      <c r="U6" s="23">
        <f t="shared" si="0"/>
        <v>167.304</v>
      </c>
      <c r="V6" s="23">
        <f t="shared" si="1"/>
        <v>55.7</v>
      </c>
      <c r="W6">
        <v>11</v>
      </c>
    </row>
    <row r="7" spans="1:23" ht="12.75">
      <c r="A7" s="135" t="s">
        <v>123</v>
      </c>
      <c r="B7" s="139"/>
      <c r="C7" s="136">
        <v>55</v>
      </c>
      <c r="D7" s="137">
        <v>51.059999999999945</v>
      </c>
      <c r="E7" s="138" t="s">
        <v>173</v>
      </c>
      <c r="F7" s="136">
        <v>166</v>
      </c>
      <c r="G7" s="137">
        <v>54.420000000000641</v>
      </c>
      <c r="H7" s="138" t="s">
        <v>170</v>
      </c>
      <c r="I7" s="30">
        <f t="shared" si="2"/>
        <v>16.183083058449554</v>
      </c>
      <c r="J7" s="31">
        <f t="shared" si="3"/>
        <v>26.101746868467025</v>
      </c>
      <c r="K7" s="121">
        <v>10</v>
      </c>
      <c r="L7" s="121">
        <f t="shared" si="4"/>
        <v>1.6183083058449554</v>
      </c>
      <c r="M7" s="20"/>
      <c r="N7" s="33">
        <v>133</v>
      </c>
      <c r="O7" s="33">
        <f t="shared" si="5"/>
        <v>128</v>
      </c>
      <c r="P7" s="45">
        <f t="shared" si="6"/>
        <v>0</v>
      </c>
      <c r="Q7" s="46">
        <f t="shared" si="7"/>
        <v>0</v>
      </c>
      <c r="R7" s="46">
        <f t="shared" si="8"/>
        <v>0</v>
      </c>
      <c r="S7" s="34">
        <f t="shared" si="10"/>
        <v>38952.079454620412</v>
      </c>
      <c r="T7" s="35">
        <f t="shared" si="9"/>
        <v>38952.079454620412</v>
      </c>
      <c r="U7" s="23">
        <f t="shared" si="0"/>
        <v>166.90700000000001</v>
      </c>
      <c r="V7" s="23">
        <f t="shared" si="1"/>
        <v>55.850999999999999</v>
      </c>
      <c r="W7">
        <v>10</v>
      </c>
    </row>
    <row r="8" spans="1:23" ht="12.75">
      <c r="A8" s="135" t="s">
        <v>122</v>
      </c>
      <c r="B8" s="131" t="s">
        <v>172</v>
      </c>
      <c r="C8" s="136">
        <v>55</v>
      </c>
      <c r="D8" s="137">
        <v>59.220000000000113</v>
      </c>
      <c r="E8" s="138" t="s">
        <v>173</v>
      </c>
      <c r="F8" s="136">
        <v>166</v>
      </c>
      <c r="G8" s="137">
        <v>30.599999999999454</v>
      </c>
      <c r="H8" s="138" t="s">
        <v>170</v>
      </c>
      <c r="I8" s="30">
        <f t="shared" si="2"/>
        <v>15.654499346963094</v>
      </c>
      <c r="J8" s="31">
        <f t="shared" si="3"/>
        <v>25.249192495101767</v>
      </c>
      <c r="K8" s="121">
        <v>10</v>
      </c>
      <c r="L8" s="121">
        <f t="shared" si="4"/>
        <v>1.5654499346963093</v>
      </c>
      <c r="M8" s="20"/>
      <c r="N8" s="33">
        <v>125</v>
      </c>
      <c r="O8" s="33">
        <f t="shared" si="5"/>
        <v>120</v>
      </c>
      <c r="P8" s="45">
        <f t="shared" si="6"/>
        <v>28</v>
      </c>
      <c r="Q8" s="46">
        <f t="shared" si="7"/>
        <v>30</v>
      </c>
      <c r="R8" s="46">
        <f t="shared" si="8"/>
        <v>0</v>
      </c>
      <c r="S8" s="34">
        <f t="shared" si="10"/>
        <v>38952.144681701022</v>
      </c>
      <c r="T8" s="35">
        <f t="shared" si="9"/>
        <v>38952.1849594788</v>
      </c>
      <c r="U8" s="23">
        <f t="shared" si="0"/>
        <v>166.51</v>
      </c>
      <c r="V8" s="23">
        <f t="shared" si="1"/>
        <v>55.987000000000002</v>
      </c>
      <c r="W8">
        <v>9</v>
      </c>
    </row>
    <row r="9" spans="1:23" ht="12.75">
      <c r="A9" s="135" t="s">
        <v>121</v>
      </c>
      <c r="B9" s="131" t="s">
        <v>175</v>
      </c>
      <c r="C9" s="136">
        <v>56</v>
      </c>
      <c r="D9" s="137">
        <v>8.2200000000000273</v>
      </c>
      <c r="E9" s="138" t="s">
        <v>173</v>
      </c>
      <c r="F9" s="136">
        <v>166</v>
      </c>
      <c r="G9" s="137">
        <v>6.2400000000008049</v>
      </c>
      <c r="H9" s="138" t="s">
        <v>170</v>
      </c>
      <c r="I9" s="30">
        <f t="shared" si="2"/>
        <v>16.318303856898364</v>
      </c>
      <c r="J9" s="31">
        <f t="shared" si="3"/>
        <v>26.319844930481231</v>
      </c>
      <c r="K9" s="121">
        <v>10</v>
      </c>
      <c r="L9" s="121">
        <f t="shared" si="4"/>
        <v>1.6318303856898364</v>
      </c>
      <c r="M9" s="20"/>
      <c r="N9" s="33">
        <v>107</v>
      </c>
      <c r="O9" s="33">
        <f t="shared" si="5"/>
        <v>102</v>
      </c>
      <c r="P9" s="45">
        <f t="shared" si="6"/>
        <v>26.8</v>
      </c>
      <c r="Q9" s="46">
        <f t="shared" si="7"/>
        <v>0</v>
      </c>
      <c r="R9" s="46">
        <f t="shared" si="8"/>
        <v>0</v>
      </c>
      <c r="S9" s="34">
        <f t="shared" si="10"/>
        <v>38952.252952411538</v>
      </c>
      <c r="T9" s="35">
        <f t="shared" si="9"/>
        <v>38952.271563522649</v>
      </c>
      <c r="U9" s="23">
        <f t="shared" si="0"/>
        <v>166.10400000000001</v>
      </c>
      <c r="V9" s="23">
        <f t="shared" si="1"/>
        <v>56.137</v>
      </c>
      <c r="W9">
        <v>8</v>
      </c>
    </row>
    <row r="10" spans="1:23" ht="12.75">
      <c r="A10" s="135" t="s">
        <v>120</v>
      </c>
      <c r="B10" s="131" t="s">
        <v>172</v>
      </c>
      <c r="C10" s="136">
        <v>56</v>
      </c>
      <c r="D10" s="137">
        <v>16.679999999999922</v>
      </c>
      <c r="E10" s="138" t="s">
        <v>173</v>
      </c>
      <c r="F10" s="136">
        <v>165</v>
      </c>
      <c r="G10" s="137">
        <v>42.059999999999604</v>
      </c>
      <c r="H10" s="138" t="s">
        <v>170</v>
      </c>
      <c r="I10" s="30">
        <f t="shared" ref="I10:I69" si="11">0.01+ACOS((COS(PI()/180*(90-(C9+D9/60)))*COS(PI()/180*(90-(C10+D10/60))))+(SIN(PI()/180*(90-(C9+D9/60)))*SIN(PI()/180*(90-(C10+D10/60)))*COS(ABS(PI()/180*((F9+(G9/60))-(F10+(G10/60)))))))*180/PI()*60</f>
        <v>15.898208260671916</v>
      </c>
      <c r="J10" s="31">
        <f t="shared" si="3"/>
        <v>25.642271388180511</v>
      </c>
      <c r="K10" s="121">
        <v>10</v>
      </c>
      <c r="L10" s="121">
        <f t="shared" si="4"/>
        <v>1.5898208260671916</v>
      </c>
      <c r="M10" s="20"/>
      <c r="N10" s="33">
        <v>91</v>
      </c>
      <c r="O10" s="33">
        <f t="shared" si="5"/>
        <v>86</v>
      </c>
      <c r="P10" s="45">
        <f t="shared" si="6"/>
        <v>25.733333333333334</v>
      </c>
      <c r="Q10" s="46">
        <f t="shared" si="7"/>
        <v>30</v>
      </c>
      <c r="R10" s="46">
        <f t="shared" si="8"/>
        <v>0</v>
      </c>
      <c r="S10" s="34">
        <f t="shared" si="10"/>
        <v>38952.337806057069</v>
      </c>
      <c r="T10" s="35">
        <f t="shared" si="9"/>
        <v>38952.376509760776</v>
      </c>
      <c r="U10" s="23">
        <f t="shared" si="0"/>
        <v>165.70099999999999</v>
      </c>
      <c r="V10" s="23">
        <f t="shared" si="1"/>
        <v>56.277999999999999</v>
      </c>
      <c r="W10">
        <v>7</v>
      </c>
    </row>
    <row r="11" spans="1:23" ht="12.75">
      <c r="A11" s="135" t="s">
        <v>119</v>
      </c>
      <c r="B11" s="131" t="s">
        <v>175</v>
      </c>
      <c r="C11" s="136">
        <v>56</v>
      </c>
      <c r="D11" s="137">
        <v>25.319999999999823</v>
      </c>
      <c r="E11" s="138" t="s">
        <v>173</v>
      </c>
      <c r="F11" s="136">
        <v>165</v>
      </c>
      <c r="G11" s="137">
        <v>18.179999999999836</v>
      </c>
      <c r="H11" s="138" t="s">
        <v>170</v>
      </c>
      <c r="I11" s="30">
        <f t="shared" si="11"/>
        <v>15.813268226195483</v>
      </c>
      <c r="J11" s="31">
        <f t="shared" si="3"/>
        <v>25.505271332573358</v>
      </c>
      <c r="K11" s="121">
        <v>10</v>
      </c>
      <c r="L11" s="121">
        <f t="shared" si="4"/>
        <v>1.5813268226195483</v>
      </c>
      <c r="M11" s="20"/>
      <c r="N11" s="33">
        <v>80</v>
      </c>
      <c r="O11" s="33">
        <f t="shared" si="5"/>
        <v>75</v>
      </c>
      <c r="P11" s="45">
        <f t="shared" si="6"/>
        <v>25</v>
      </c>
      <c r="Q11" s="46">
        <f t="shared" si="7"/>
        <v>0</v>
      </c>
      <c r="R11" s="46">
        <f t="shared" si="8"/>
        <v>0</v>
      </c>
      <c r="S11" s="34">
        <f t="shared" si="10"/>
        <v>38952.442398378385</v>
      </c>
      <c r="T11" s="35">
        <f t="shared" si="9"/>
        <v>38952.459759489495</v>
      </c>
      <c r="U11" s="23">
        <f t="shared" si="0"/>
        <v>165.303</v>
      </c>
      <c r="V11" s="23">
        <f t="shared" si="1"/>
        <v>56.421999999999997</v>
      </c>
      <c r="W11">
        <v>6</v>
      </c>
    </row>
    <row r="12" spans="1:23" ht="12.75">
      <c r="A12" s="135" t="s">
        <v>118</v>
      </c>
      <c r="B12" s="131" t="s">
        <v>172</v>
      </c>
      <c r="C12" s="136">
        <v>56</v>
      </c>
      <c r="D12" s="137">
        <v>33.840000000000003</v>
      </c>
      <c r="E12" s="138" t="s">
        <v>173</v>
      </c>
      <c r="F12" s="136">
        <v>164</v>
      </c>
      <c r="G12" s="137">
        <v>54.300000000000068</v>
      </c>
      <c r="H12" s="138" t="s">
        <v>170</v>
      </c>
      <c r="I12" s="30">
        <f t="shared" si="11"/>
        <v>15.706256828219335</v>
      </c>
      <c r="J12" s="31">
        <f t="shared" si="3"/>
        <v>25.332672303579571</v>
      </c>
      <c r="K12" s="121">
        <v>10</v>
      </c>
      <c r="L12" s="121">
        <f t="shared" si="4"/>
        <v>1.5706256828219334</v>
      </c>
      <c r="M12" s="20">
        <v>44</v>
      </c>
      <c r="N12" s="33">
        <f>1.825*M12</f>
        <v>80.3</v>
      </c>
      <c r="O12" s="33">
        <f t="shared" si="5"/>
        <v>75.3</v>
      </c>
      <c r="P12" s="45">
        <f t="shared" si="6"/>
        <v>25.02</v>
      </c>
      <c r="Q12" s="46">
        <f t="shared" si="7"/>
        <v>30</v>
      </c>
      <c r="R12" s="46">
        <f t="shared" si="8"/>
        <v>0</v>
      </c>
      <c r="S12" s="34">
        <f t="shared" si="10"/>
        <v>38952.525202226279</v>
      </c>
      <c r="T12" s="35">
        <f t="shared" si="9"/>
        <v>38952.563410559611</v>
      </c>
      <c r="U12" s="23">
        <f t="shared" si="0"/>
        <v>164.905</v>
      </c>
      <c r="V12" s="23">
        <f t="shared" si="1"/>
        <v>56.564</v>
      </c>
      <c r="W12">
        <v>5</v>
      </c>
    </row>
    <row r="13" spans="1:23" ht="12.75">
      <c r="A13" s="135" t="s">
        <v>117</v>
      </c>
      <c r="B13" s="131" t="s">
        <v>175</v>
      </c>
      <c r="C13" s="136">
        <v>56</v>
      </c>
      <c r="D13" s="137">
        <v>42.299999999999898</v>
      </c>
      <c r="E13" s="138" t="s">
        <v>173</v>
      </c>
      <c r="F13" s="136">
        <v>164</v>
      </c>
      <c r="G13" s="137">
        <v>30.54</v>
      </c>
      <c r="H13" s="138" t="s">
        <v>170</v>
      </c>
      <c r="I13" s="30">
        <f t="shared" si="11"/>
        <v>15.576932021132652</v>
      </c>
      <c r="J13" s="31">
        <f t="shared" si="3"/>
        <v>25.124083905052665</v>
      </c>
      <c r="K13" s="121">
        <v>10</v>
      </c>
      <c r="L13" s="121">
        <f t="shared" si="4"/>
        <v>1.5576932021132652</v>
      </c>
      <c r="M13" s="20">
        <v>40</v>
      </c>
      <c r="N13" s="33">
        <f>1.825*M13</f>
        <v>73</v>
      </c>
      <c r="O13" s="33">
        <f t="shared" si="5"/>
        <v>68</v>
      </c>
      <c r="P13" s="45">
        <f t="shared" si="6"/>
        <v>24.533333333333331</v>
      </c>
      <c r="Q13" s="46">
        <f t="shared" si="7"/>
        <v>0</v>
      </c>
      <c r="R13" s="46">
        <f t="shared" si="8"/>
        <v>0</v>
      </c>
      <c r="S13" s="34">
        <f t="shared" si="10"/>
        <v>38952.628314443034</v>
      </c>
      <c r="T13" s="35">
        <f t="shared" si="9"/>
        <v>38952.645351480074</v>
      </c>
      <c r="U13" s="23">
        <f t="shared" si="0"/>
        <v>164.50899999999999</v>
      </c>
      <c r="V13" s="23">
        <f t="shared" si="1"/>
        <v>56.704999999999998</v>
      </c>
      <c r="W13">
        <v>4</v>
      </c>
    </row>
    <row r="14" spans="1:23" ht="12.75">
      <c r="A14" s="135" t="s">
        <v>116</v>
      </c>
      <c r="B14" s="131" t="s">
        <v>175</v>
      </c>
      <c r="C14" s="136">
        <v>56</v>
      </c>
      <c r="D14" s="137">
        <v>53.921999999999883</v>
      </c>
      <c r="E14" s="138" t="s">
        <v>173</v>
      </c>
      <c r="F14" s="136">
        <v>164</v>
      </c>
      <c r="G14" s="137">
        <v>2.2919999999993479</v>
      </c>
      <c r="H14" s="138" t="s">
        <v>170</v>
      </c>
      <c r="I14" s="30">
        <f t="shared" si="11"/>
        <v>19.356578607338189</v>
      </c>
      <c r="J14" s="31">
        <f t="shared" si="3"/>
        <v>31.220288076351917</v>
      </c>
      <c r="K14" s="121">
        <v>10</v>
      </c>
      <c r="L14" s="121">
        <f t="shared" si="4"/>
        <v>1.9356578607338188</v>
      </c>
      <c r="M14" s="20">
        <v>39</v>
      </c>
      <c r="N14" s="33">
        <f>1.825*M14</f>
        <v>71.174999999999997</v>
      </c>
      <c r="O14" s="33">
        <f t="shared" si="5"/>
        <v>66.174999999999997</v>
      </c>
      <c r="P14" s="45">
        <f t="shared" si="6"/>
        <v>24.411666666666665</v>
      </c>
      <c r="Q14" s="46">
        <f t="shared" si="7"/>
        <v>0</v>
      </c>
      <c r="R14" s="46">
        <f t="shared" si="8"/>
        <v>0</v>
      </c>
      <c r="S14" s="34">
        <f t="shared" si="10"/>
        <v>38952.726003890937</v>
      </c>
      <c r="T14" s="35">
        <f t="shared" si="9"/>
        <v>38952.742956437236</v>
      </c>
      <c r="U14" s="23">
        <f t="shared" si="0"/>
        <v>164.03819999999999</v>
      </c>
      <c r="V14" s="23">
        <f t="shared" si="1"/>
        <v>56.898699999999998</v>
      </c>
      <c r="W14">
        <v>3</v>
      </c>
    </row>
    <row r="15" spans="1:23" ht="12.75">
      <c r="A15" s="135" t="s">
        <v>115</v>
      </c>
      <c r="B15" s="131" t="s">
        <v>172</v>
      </c>
      <c r="C15" s="136">
        <v>57</v>
      </c>
      <c r="D15" s="137">
        <v>7.8299999999998704</v>
      </c>
      <c r="E15" s="138" t="s">
        <v>173</v>
      </c>
      <c r="F15" s="136">
        <v>163</v>
      </c>
      <c r="G15" s="137">
        <v>47.819999999999823</v>
      </c>
      <c r="H15" s="138" t="s">
        <v>170</v>
      </c>
      <c r="I15" s="30">
        <f t="shared" si="11"/>
        <v>15.994653283610646</v>
      </c>
      <c r="J15" s="31">
        <f t="shared" si="3"/>
        <v>25.797827876791363</v>
      </c>
      <c r="K15" s="121">
        <v>10</v>
      </c>
      <c r="L15" s="121">
        <f t="shared" si="4"/>
        <v>1.5994653283610645</v>
      </c>
      <c r="M15" s="20">
        <v>29</v>
      </c>
      <c r="N15" s="33">
        <f>1.825*M15</f>
        <v>52.924999999999997</v>
      </c>
      <c r="O15" s="33">
        <f t="shared" si="5"/>
        <v>47.924999999999997</v>
      </c>
      <c r="P15" s="45">
        <f t="shared" si="6"/>
        <v>23.195</v>
      </c>
      <c r="Q15" s="46">
        <f t="shared" si="7"/>
        <v>30</v>
      </c>
      <c r="R15" s="46">
        <f t="shared" si="8"/>
        <v>0</v>
      </c>
      <c r="S15" s="34">
        <f t="shared" si="10"/>
        <v>38952.809600825916</v>
      </c>
      <c r="T15" s="35">
        <f t="shared" si="9"/>
        <v>38952.846541798135</v>
      </c>
      <c r="U15" s="23">
        <f t="shared" si="0"/>
        <v>163.797</v>
      </c>
      <c r="V15" s="23">
        <f t="shared" si="1"/>
        <v>57.130499999999998</v>
      </c>
      <c r="W15">
        <v>2</v>
      </c>
    </row>
    <row r="16" spans="1:23" ht="12.75">
      <c r="A16" s="135" t="s">
        <v>114</v>
      </c>
      <c r="B16" s="131" t="s">
        <v>172</v>
      </c>
      <c r="C16" s="136">
        <v>57</v>
      </c>
      <c r="D16" s="137">
        <v>22.992000000000132</v>
      </c>
      <c r="E16" s="138" t="s">
        <v>173</v>
      </c>
      <c r="F16" s="136">
        <v>163</v>
      </c>
      <c r="G16" s="137">
        <v>31.68</v>
      </c>
      <c r="H16" s="138" t="s">
        <v>170</v>
      </c>
      <c r="I16" s="30">
        <f t="shared" si="11"/>
        <v>17.505510137552363</v>
      </c>
      <c r="J16" s="31">
        <f t="shared" si="3"/>
        <v>28.234693770245748</v>
      </c>
      <c r="K16" s="121">
        <v>10</v>
      </c>
      <c r="L16" s="121">
        <f t="shared" si="4"/>
        <v>1.7505510137552363</v>
      </c>
      <c r="M16" s="20"/>
      <c r="N16" s="33">
        <v>32</v>
      </c>
      <c r="O16" s="33">
        <f t="shared" si="5"/>
        <v>27</v>
      </c>
      <c r="P16" s="45">
        <f t="shared" si="6"/>
        <v>21.8</v>
      </c>
      <c r="Q16" s="46">
        <f t="shared" si="7"/>
        <v>30</v>
      </c>
      <c r="R16" s="46">
        <f t="shared" si="8"/>
        <v>0</v>
      </c>
      <c r="S16" s="34">
        <f t="shared" ref="S16:S79" si="12">T15+L16/24</f>
        <v>38952.919481423705</v>
      </c>
      <c r="T16" s="35">
        <f t="shared" ref="T16:T79" si="13">S16+(P16+Q16+R16)/(24*60)</f>
        <v>38952.955453645925</v>
      </c>
      <c r="U16" s="23">
        <f t="shared" si="0"/>
        <v>163.52799999999999</v>
      </c>
      <c r="V16" s="23">
        <f t="shared" si="1"/>
        <v>57.383200000000002</v>
      </c>
      <c r="W16">
        <v>1</v>
      </c>
    </row>
    <row r="17" spans="1:23" ht="12.75">
      <c r="A17" s="53" t="s">
        <v>113</v>
      </c>
      <c r="B17" s="54" t="s">
        <v>172</v>
      </c>
      <c r="C17" s="83">
        <v>56</v>
      </c>
      <c r="D17" s="84">
        <v>56.5</v>
      </c>
      <c r="E17" s="55" t="s">
        <v>173</v>
      </c>
      <c r="F17" s="83">
        <v>163</v>
      </c>
      <c r="G17" s="84">
        <v>50.01</v>
      </c>
      <c r="H17" s="55" t="s">
        <v>170</v>
      </c>
      <c r="I17" s="30">
        <f t="shared" si="11"/>
        <v>28.305189797772279</v>
      </c>
      <c r="J17" s="31">
        <f t="shared" si="3"/>
        <v>45.653531931890775</v>
      </c>
      <c r="K17" s="121">
        <v>10</v>
      </c>
      <c r="L17" s="121">
        <f t="shared" ref="L17:L45" si="14">I17/K17</f>
        <v>2.8305189797772279</v>
      </c>
      <c r="M17" s="59"/>
      <c r="N17" s="60">
        <v>70</v>
      </c>
      <c r="O17" s="60">
        <f t="shared" si="5"/>
        <v>65</v>
      </c>
      <c r="P17" s="100">
        <f t="shared" si="6"/>
        <v>24.333333333333332</v>
      </c>
      <c r="Q17" s="101">
        <f t="shared" si="7"/>
        <v>30</v>
      </c>
      <c r="R17" s="101">
        <f t="shared" si="8"/>
        <v>0</v>
      </c>
      <c r="S17" s="34">
        <f t="shared" si="12"/>
        <v>38953.073391936749</v>
      </c>
      <c r="T17" s="35">
        <f t="shared" si="13"/>
        <v>38953.111123418232</v>
      </c>
      <c r="U17" s="23">
        <f t="shared" ref="U17:U47" si="15">F17+G17/60</f>
        <v>163.83349999999999</v>
      </c>
      <c r="V17" s="23">
        <f t="shared" ref="V17:V47" si="16">C17+D17/60</f>
        <v>56.94166666666667</v>
      </c>
      <c r="W17">
        <v>77</v>
      </c>
    </row>
    <row r="18" spans="1:23" ht="12.75">
      <c r="A18" s="73" t="s">
        <v>112</v>
      </c>
      <c r="B18" s="68" t="s">
        <v>172</v>
      </c>
      <c r="C18" s="85">
        <v>57</v>
      </c>
      <c r="D18" s="86">
        <v>1</v>
      </c>
      <c r="E18" s="69" t="s">
        <v>173</v>
      </c>
      <c r="F18" s="85">
        <v>164</v>
      </c>
      <c r="G18" s="86">
        <v>13</v>
      </c>
      <c r="H18" s="69" t="s">
        <v>170</v>
      </c>
      <c r="I18" s="30">
        <f t="shared" si="11"/>
        <v>13.321902197457105</v>
      </c>
      <c r="J18" s="31">
        <f t="shared" si="3"/>
        <v>21.48693902815662</v>
      </c>
      <c r="K18" s="121">
        <v>10</v>
      </c>
      <c r="L18" s="121">
        <f t="shared" si="14"/>
        <v>1.3321902197457105</v>
      </c>
      <c r="M18" s="20"/>
      <c r="N18" s="33">
        <v>73</v>
      </c>
      <c r="O18" s="33">
        <f t="shared" si="5"/>
        <v>68</v>
      </c>
      <c r="P18" s="45">
        <f t="shared" si="6"/>
        <v>24.533333333333331</v>
      </c>
      <c r="Q18" s="46">
        <f t="shared" si="7"/>
        <v>30</v>
      </c>
      <c r="R18" s="46">
        <f t="shared" si="8"/>
        <v>0</v>
      </c>
      <c r="S18" s="34">
        <f t="shared" si="12"/>
        <v>38953.166631344051</v>
      </c>
      <c r="T18" s="35">
        <f t="shared" si="13"/>
        <v>38953.204501714419</v>
      </c>
      <c r="U18" s="23">
        <f t="shared" si="15"/>
        <v>164.21666666666667</v>
      </c>
      <c r="V18" s="23">
        <f t="shared" si="16"/>
        <v>57.016666666666666</v>
      </c>
      <c r="W18">
        <v>76</v>
      </c>
    </row>
    <row r="19" spans="1:23" ht="12.75">
      <c r="A19" s="73" t="s">
        <v>111</v>
      </c>
      <c r="B19" s="68" t="s">
        <v>172</v>
      </c>
      <c r="C19" s="85">
        <v>56</v>
      </c>
      <c r="D19" s="86">
        <v>46</v>
      </c>
      <c r="E19" s="69" t="s">
        <v>173</v>
      </c>
      <c r="F19" s="85">
        <v>164</v>
      </c>
      <c r="G19" s="86">
        <v>20</v>
      </c>
      <c r="H19" s="69" t="s">
        <v>170</v>
      </c>
      <c r="I19" s="30">
        <f t="shared" si="11"/>
        <v>15.489646991514084</v>
      </c>
      <c r="J19" s="31">
        <f t="shared" si="3"/>
        <v>24.983301599216265</v>
      </c>
      <c r="K19" s="121">
        <v>10</v>
      </c>
      <c r="L19" s="121">
        <f t="shared" si="14"/>
        <v>1.5489646991514083</v>
      </c>
      <c r="M19" s="20"/>
      <c r="N19" s="33">
        <v>75</v>
      </c>
      <c r="O19" s="33">
        <f t="shared" si="5"/>
        <v>70</v>
      </c>
      <c r="P19" s="45">
        <f t="shared" si="6"/>
        <v>24.666666666666668</v>
      </c>
      <c r="Q19" s="46">
        <f t="shared" si="7"/>
        <v>30</v>
      </c>
      <c r="R19" s="46">
        <f t="shared" si="8"/>
        <v>0</v>
      </c>
      <c r="S19" s="34">
        <f t="shared" si="12"/>
        <v>38953.269041910215</v>
      </c>
      <c r="T19" s="35">
        <f t="shared" si="13"/>
        <v>38953.307004873175</v>
      </c>
      <c r="U19" s="23">
        <f t="shared" si="15"/>
        <v>164.33333333333334</v>
      </c>
      <c r="V19" s="23">
        <f t="shared" si="16"/>
        <v>56.766666666666666</v>
      </c>
      <c r="W19">
        <v>75</v>
      </c>
    </row>
    <row r="20" spans="1:23" ht="12.75">
      <c r="A20" s="73" t="s">
        <v>110</v>
      </c>
      <c r="B20" s="68" t="s">
        <v>172</v>
      </c>
      <c r="C20" s="85">
        <v>56</v>
      </c>
      <c r="D20" s="86">
        <v>40</v>
      </c>
      <c r="E20" s="69" t="s">
        <v>173</v>
      </c>
      <c r="F20" s="85">
        <v>163</v>
      </c>
      <c r="G20" s="86">
        <v>52</v>
      </c>
      <c r="H20" s="69" t="s">
        <v>170</v>
      </c>
      <c r="I20" s="30">
        <f t="shared" si="11"/>
        <v>16.505677133798073</v>
      </c>
      <c r="J20" s="31">
        <f t="shared" si="3"/>
        <v>26.622059893222698</v>
      </c>
      <c r="K20" s="121">
        <v>10</v>
      </c>
      <c r="L20" s="121">
        <f t="shared" si="14"/>
        <v>1.6505677133798073</v>
      </c>
      <c r="M20" s="20"/>
      <c r="N20" s="33">
        <v>73</v>
      </c>
      <c r="O20" s="33">
        <f t="shared" si="5"/>
        <v>68</v>
      </c>
      <c r="P20" s="45">
        <f t="shared" si="6"/>
        <v>24.533333333333331</v>
      </c>
      <c r="Q20" s="46">
        <f t="shared" si="7"/>
        <v>30</v>
      </c>
      <c r="R20" s="46">
        <f t="shared" si="8"/>
        <v>0</v>
      </c>
      <c r="S20" s="34">
        <f t="shared" si="12"/>
        <v>38953.375778527901</v>
      </c>
      <c r="T20" s="35">
        <f t="shared" si="13"/>
        <v>38953.413648898269</v>
      </c>
      <c r="U20" s="23">
        <f t="shared" si="15"/>
        <v>163.86666666666667</v>
      </c>
      <c r="V20" s="23">
        <f t="shared" si="16"/>
        <v>56.666666666666664</v>
      </c>
      <c r="W20">
        <v>74</v>
      </c>
    </row>
    <row r="21" spans="1:23" ht="38.25">
      <c r="A21" s="61" t="s">
        <v>109</v>
      </c>
      <c r="B21" s="48" t="s">
        <v>200</v>
      </c>
      <c r="C21" s="62">
        <v>56</v>
      </c>
      <c r="D21" s="96">
        <v>52.6</v>
      </c>
      <c r="E21" s="62" t="s">
        <v>173</v>
      </c>
      <c r="F21" s="65">
        <v>164</v>
      </c>
      <c r="G21" s="96">
        <v>3.4</v>
      </c>
      <c r="H21" s="62" t="s">
        <v>170</v>
      </c>
      <c r="I21" s="30">
        <f t="shared" si="11"/>
        <v>14.07356462300551</v>
      </c>
      <c r="J21" s="31">
        <f t="shared" si="3"/>
        <v>22.699297779041146</v>
      </c>
      <c r="K21" s="121">
        <v>10</v>
      </c>
      <c r="L21" s="121">
        <f t="shared" si="14"/>
        <v>1.407356462300551</v>
      </c>
      <c r="M21" s="20"/>
      <c r="N21" s="33">
        <v>74</v>
      </c>
      <c r="O21" s="33">
        <f t="shared" si="5"/>
        <v>69</v>
      </c>
      <c r="P21" s="45">
        <f t="shared" si="6"/>
        <v>0</v>
      </c>
      <c r="Q21" s="46">
        <f t="shared" si="7"/>
        <v>0</v>
      </c>
      <c r="R21" s="46">
        <f t="shared" si="8"/>
        <v>0</v>
      </c>
      <c r="S21" s="34">
        <f t="shared" si="12"/>
        <v>38953.472288750869</v>
      </c>
      <c r="T21" s="35">
        <f t="shared" si="13"/>
        <v>38953.472288750869</v>
      </c>
      <c r="U21" s="23">
        <f t="shared" si="15"/>
        <v>164.05666666666667</v>
      </c>
      <c r="V21" s="23">
        <f t="shared" si="16"/>
        <v>56.876666666666665</v>
      </c>
      <c r="W21">
        <v>73</v>
      </c>
    </row>
    <row r="22" spans="1:23" ht="12.75">
      <c r="A22" s="73" t="s">
        <v>109</v>
      </c>
      <c r="B22" s="68" t="s">
        <v>42</v>
      </c>
      <c r="C22" s="69">
        <v>56</v>
      </c>
      <c r="D22" s="91">
        <v>54</v>
      </c>
      <c r="E22" s="69" t="s">
        <v>173</v>
      </c>
      <c r="F22" s="90">
        <v>164</v>
      </c>
      <c r="G22" s="91">
        <v>3.2</v>
      </c>
      <c r="H22" s="69" t="s">
        <v>170</v>
      </c>
      <c r="I22" s="30">
        <f t="shared" si="11"/>
        <v>1.4142565804334679</v>
      </c>
      <c r="J22" s="31">
        <f t="shared" si="3"/>
        <v>2.281059000699142</v>
      </c>
      <c r="K22" s="121">
        <v>10</v>
      </c>
      <c r="L22" s="121">
        <f t="shared" si="14"/>
        <v>0.14142565804334678</v>
      </c>
      <c r="M22" s="20"/>
      <c r="N22" s="33">
        <v>73</v>
      </c>
      <c r="O22" s="33">
        <f t="shared" si="5"/>
        <v>68</v>
      </c>
      <c r="P22" s="45">
        <f t="shared" si="6"/>
        <v>0</v>
      </c>
      <c r="Q22" s="46">
        <f t="shared" si="7"/>
        <v>0</v>
      </c>
      <c r="R22" s="46">
        <v>90</v>
      </c>
      <c r="S22" s="34">
        <f t="shared" si="12"/>
        <v>38953.478181486622</v>
      </c>
      <c r="T22" s="35">
        <f t="shared" si="13"/>
        <v>38953.540681486622</v>
      </c>
      <c r="U22" s="23">
        <f t="shared" si="15"/>
        <v>164.05333333333334</v>
      </c>
      <c r="V22" s="23">
        <f t="shared" si="16"/>
        <v>56.9</v>
      </c>
      <c r="W22">
        <v>72</v>
      </c>
    </row>
    <row r="23" spans="1:23" ht="12.75">
      <c r="A23" s="73" t="s">
        <v>109</v>
      </c>
      <c r="B23" s="68" t="s">
        <v>172</v>
      </c>
      <c r="C23" s="69">
        <v>56</v>
      </c>
      <c r="D23" s="91">
        <v>54</v>
      </c>
      <c r="E23" s="69" t="s">
        <v>173</v>
      </c>
      <c r="F23" s="90">
        <v>164</v>
      </c>
      <c r="G23" s="91">
        <v>3.2</v>
      </c>
      <c r="H23" s="69" t="s">
        <v>170</v>
      </c>
      <c r="I23" s="30">
        <f t="shared" si="11"/>
        <v>0.01</v>
      </c>
      <c r="J23" s="31">
        <f t="shared" si="3"/>
        <v>1.6129032258064516E-2</v>
      </c>
      <c r="K23" s="121">
        <v>10</v>
      </c>
      <c r="L23" s="121">
        <f t="shared" si="14"/>
        <v>1E-3</v>
      </c>
      <c r="M23" s="20"/>
      <c r="N23" s="33">
        <v>73</v>
      </c>
      <c r="O23" s="33">
        <f t="shared" si="5"/>
        <v>68</v>
      </c>
      <c r="P23" s="45">
        <f t="shared" si="6"/>
        <v>24.533333333333331</v>
      </c>
      <c r="Q23" s="46">
        <f t="shared" si="7"/>
        <v>30</v>
      </c>
      <c r="R23" s="46">
        <f t="shared" ref="R23:R30" si="17">(IF(RIGHT($B23,4)="Nets",40,0))</f>
        <v>0</v>
      </c>
      <c r="S23" s="34">
        <f t="shared" si="12"/>
        <v>38953.540723153288</v>
      </c>
      <c r="T23" s="35">
        <f t="shared" si="13"/>
        <v>38953.578593523656</v>
      </c>
      <c r="U23" s="23">
        <f t="shared" si="15"/>
        <v>164.05333333333334</v>
      </c>
      <c r="V23" s="23">
        <f t="shared" si="16"/>
        <v>56.9</v>
      </c>
      <c r="W23">
        <v>71</v>
      </c>
    </row>
    <row r="24" spans="1:23" ht="12.75">
      <c r="A24" s="140" t="s">
        <v>108</v>
      </c>
      <c r="B24" s="146" t="s">
        <v>172</v>
      </c>
      <c r="C24" s="149">
        <v>56</v>
      </c>
      <c r="D24" s="152">
        <v>48.5</v>
      </c>
      <c r="E24" s="149" t="s">
        <v>173</v>
      </c>
      <c r="F24" s="149">
        <v>164</v>
      </c>
      <c r="G24" s="152">
        <v>35</v>
      </c>
      <c r="H24" s="149" t="s">
        <v>170</v>
      </c>
      <c r="I24" s="30">
        <f t="shared" si="11"/>
        <v>18.246441555882779</v>
      </c>
      <c r="J24" s="31">
        <f t="shared" si="3"/>
        <v>29.429744444972226</v>
      </c>
      <c r="K24" s="121">
        <v>10</v>
      </c>
      <c r="L24" s="121">
        <f t="shared" si="14"/>
        <v>1.824644155588278</v>
      </c>
      <c r="M24" s="75"/>
      <c r="N24" s="76">
        <v>73</v>
      </c>
      <c r="O24" s="76">
        <f t="shared" si="5"/>
        <v>68</v>
      </c>
      <c r="P24" s="109">
        <f t="shared" si="6"/>
        <v>24.533333333333331</v>
      </c>
      <c r="Q24" s="110">
        <f t="shared" si="7"/>
        <v>30</v>
      </c>
      <c r="R24" s="110">
        <f t="shared" si="17"/>
        <v>0</v>
      </c>
      <c r="S24" s="34">
        <f t="shared" si="12"/>
        <v>38953.654620363472</v>
      </c>
      <c r="T24" s="35">
        <f t="shared" si="13"/>
        <v>38953.69249073384</v>
      </c>
      <c r="U24" s="23">
        <f t="shared" si="15"/>
        <v>164.58333333333334</v>
      </c>
      <c r="V24" s="23">
        <f t="shared" si="16"/>
        <v>56.80833333333333</v>
      </c>
      <c r="W24">
        <v>70</v>
      </c>
    </row>
    <row r="25" spans="1:23" ht="12.75">
      <c r="A25" s="1" t="s">
        <v>107</v>
      </c>
      <c r="B25" s="97" t="s">
        <v>175</v>
      </c>
      <c r="C25" s="43">
        <v>56</v>
      </c>
      <c r="D25" s="23">
        <v>54.56</v>
      </c>
      <c r="E25" s="43" t="s">
        <v>173</v>
      </c>
      <c r="F25" s="44">
        <v>164</v>
      </c>
      <c r="G25" s="23">
        <v>49.65</v>
      </c>
      <c r="H25" s="43" t="s">
        <v>170</v>
      </c>
      <c r="I25" s="30">
        <f t="shared" si="11"/>
        <v>10.053447327543701</v>
      </c>
      <c r="J25" s="31">
        <f t="shared" si="3"/>
        <v>16.215237625070486</v>
      </c>
      <c r="K25" s="121">
        <v>10</v>
      </c>
      <c r="L25" s="121">
        <f t="shared" si="14"/>
        <v>1.0053447327543701</v>
      </c>
      <c r="M25" s="20"/>
      <c r="N25" s="33">
        <v>72</v>
      </c>
      <c r="O25" s="33">
        <f t="shared" si="5"/>
        <v>67</v>
      </c>
      <c r="P25" s="45">
        <f t="shared" ref="P25:P111" si="18">IF(LEFT($B25,3)="ctd",IF($O25&lt;200,($O25/30+$O25/30+20),(IF($O25&gt;200,(200/30+($O25-200)/45+$O25/50+20),1.4))),0)</f>
        <v>24.466666666666669</v>
      </c>
      <c r="Q25" s="46">
        <f t="shared" si="7"/>
        <v>0</v>
      </c>
      <c r="R25" s="46">
        <f t="shared" si="17"/>
        <v>0</v>
      </c>
      <c r="S25" s="34">
        <f t="shared" si="12"/>
        <v>38953.734380097703</v>
      </c>
      <c r="T25" s="35">
        <f t="shared" si="13"/>
        <v>38953.751370838443</v>
      </c>
      <c r="U25" s="23">
        <f t="shared" si="15"/>
        <v>164.82749999999999</v>
      </c>
      <c r="V25" s="23">
        <f t="shared" si="16"/>
        <v>56.909333333333336</v>
      </c>
      <c r="W25">
        <v>69</v>
      </c>
    </row>
    <row r="26" spans="1:23" ht="12.75">
      <c r="A26" s="1" t="s">
        <v>106</v>
      </c>
      <c r="B26" s="97" t="s">
        <v>172</v>
      </c>
      <c r="C26" s="43">
        <v>56</v>
      </c>
      <c r="D26" s="23">
        <v>51.54</v>
      </c>
      <c r="E26" s="43" t="s">
        <v>173</v>
      </c>
      <c r="F26" s="44">
        <v>165</v>
      </c>
      <c r="G26" s="23">
        <v>7.37</v>
      </c>
      <c r="H26" s="43" t="s">
        <v>170</v>
      </c>
      <c r="I26" s="30">
        <f t="shared" si="11"/>
        <v>10.151130080821375</v>
      </c>
      <c r="J26" s="31">
        <f t="shared" si="3"/>
        <v>16.3727904529377</v>
      </c>
      <c r="K26" s="121">
        <v>10</v>
      </c>
      <c r="L26" s="121">
        <f t="shared" si="14"/>
        <v>1.0151130080821376</v>
      </c>
      <c r="M26" s="20"/>
      <c r="N26" s="33">
        <v>73</v>
      </c>
      <c r="O26" s="33">
        <f t="shared" si="5"/>
        <v>68</v>
      </c>
      <c r="P26" s="45">
        <f t="shared" si="18"/>
        <v>24.533333333333331</v>
      </c>
      <c r="Q26" s="46">
        <f t="shared" si="7"/>
        <v>30</v>
      </c>
      <c r="R26" s="46">
        <f t="shared" si="17"/>
        <v>0</v>
      </c>
      <c r="S26" s="34">
        <f t="shared" si="12"/>
        <v>38953.79366721378</v>
      </c>
      <c r="T26" s="35">
        <f t="shared" si="13"/>
        <v>38953.831537584148</v>
      </c>
      <c r="U26" s="23">
        <f t="shared" si="15"/>
        <v>165.12283333333335</v>
      </c>
      <c r="V26" s="23">
        <f t="shared" si="16"/>
        <v>56.859000000000002</v>
      </c>
      <c r="W26">
        <v>68</v>
      </c>
    </row>
    <row r="27" spans="1:23" ht="12.75">
      <c r="A27" s="1" t="s">
        <v>105</v>
      </c>
      <c r="B27" s="97" t="s">
        <v>175</v>
      </c>
      <c r="C27" s="43">
        <v>56</v>
      </c>
      <c r="D27" s="23">
        <v>59.61</v>
      </c>
      <c r="E27" s="43" t="s">
        <v>173</v>
      </c>
      <c r="F27" s="44">
        <v>165</v>
      </c>
      <c r="G27" s="23">
        <v>22.65</v>
      </c>
      <c r="H27" s="43" t="s">
        <v>170</v>
      </c>
      <c r="I27" s="30">
        <f t="shared" si="11"/>
        <v>11.614152500956061</v>
      </c>
      <c r="J27" s="31">
        <f t="shared" si="3"/>
        <v>18.732504033800097</v>
      </c>
      <c r="K27" s="121">
        <v>10</v>
      </c>
      <c r="L27" s="121">
        <f t="shared" si="14"/>
        <v>1.1614152500956061</v>
      </c>
      <c r="M27" s="20"/>
      <c r="N27" s="33">
        <v>72</v>
      </c>
      <c r="O27" s="33">
        <f t="shared" si="5"/>
        <v>67</v>
      </c>
      <c r="P27" s="45">
        <f t="shared" si="18"/>
        <v>24.466666666666669</v>
      </c>
      <c r="Q27" s="46">
        <f t="shared" si="7"/>
        <v>0</v>
      </c>
      <c r="R27" s="46">
        <f t="shared" si="17"/>
        <v>0</v>
      </c>
      <c r="S27" s="34">
        <f t="shared" si="12"/>
        <v>38953.879929886236</v>
      </c>
      <c r="T27" s="35">
        <f t="shared" si="13"/>
        <v>38953.896920626976</v>
      </c>
      <c r="U27" s="23">
        <f t="shared" si="15"/>
        <v>165.3775</v>
      </c>
      <c r="V27" s="23">
        <f t="shared" si="16"/>
        <v>56.993499999999997</v>
      </c>
      <c r="W27">
        <v>67</v>
      </c>
    </row>
    <row r="28" spans="1:23" ht="12.75">
      <c r="A28" s="1" t="s">
        <v>104</v>
      </c>
      <c r="B28" s="97" t="s">
        <v>172</v>
      </c>
      <c r="C28" s="43">
        <v>57</v>
      </c>
      <c r="D28" s="23">
        <v>6.4</v>
      </c>
      <c r="E28" s="43" t="s">
        <v>173</v>
      </c>
      <c r="F28" s="44">
        <v>165</v>
      </c>
      <c r="G28" s="23">
        <v>36.799999999999997</v>
      </c>
      <c r="H28" s="43" t="s">
        <v>170</v>
      </c>
      <c r="I28" s="30">
        <f t="shared" si="11"/>
        <v>10.273352070511061</v>
      </c>
      <c r="J28" s="31">
        <f t="shared" si="3"/>
        <v>16.569922694372679</v>
      </c>
      <c r="K28" s="121">
        <v>10</v>
      </c>
      <c r="L28" s="121">
        <f t="shared" si="14"/>
        <v>1.0273352070511061</v>
      </c>
      <c r="M28" s="20"/>
      <c r="N28" s="33">
        <v>70</v>
      </c>
      <c r="O28" s="33">
        <f t="shared" si="5"/>
        <v>65</v>
      </c>
      <c r="P28" s="45">
        <f t="shared" si="18"/>
        <v>24.333333333333332</v>
      </c>
      <c r="Q28" s="46">
        <f t="shared" si="7"/>
        <v>30</v>
      </c>
      <c r="R28" s="46">
        <f t="shared" si="17"/>
        <v>0</v>
      </c>
      <c r="S28" s="34">
        <f t="shared" si="12"/>
        <v>38953.9397262606</v>
      </c>
      <c r="T28" s="35">
        <f t="shared" si="13"/>
        <v>38953.977457742083</v>
      </c>
      <c r="U28" s="23">
        <f t="shared" si="15"/>
        <v>165.61333333333334</v>
      </c>
      <c r="V28" s="23">
        <f t="shared" si="16"/>
        <v>57.106666666666669</v>
      </c>
      <c r="W28">
        <v>66</v>
      </c>
    </row>
    <row r="29" spans="1:23" ht="12.75">
      <c r="A29" s="1" t="s">
        <v>103</v>
      </c>
      <c r="B29" s="97" t="s">
        <v>175</v>
      </c>
      <c r="C29" s="43">
        <v>57</v>
      </c>
      <c r="D29" s="23">
        <v>15.73</v>
      </c>
      <c r="E29" s="43" t="s">
        <v>173</v>
      </c>
      <c r="F29" s="44">
        <v>165</v>
      </c>
      <c r="G29" s="23">
        <v>44.83</v>
      </c>
      <c r="H29" s="43" t="s">
        <v>170</v>
      </c>
      <c r="I29" s="30">
        <f t="shared" si="11"/>
        <v>10.304976874389903</v>
      </c>
      <c r="J29" s="31">
        <f t="shared" si="3"/>
        <v>16.620930442564358</v>
      </c>
      <c r="K29" s="121">
        <v>10</v>
      </c>
      <c r="L29" s="121">
        <f t="shared" si="14"/>
        <v>1.0304976874389902</v>
      </c>
      <c r="M29" s="20"/>
      <c r="N29" s="33">
        <v>70</v>
      </c>
      <c r="O29" s="33">
        <f t="shared" si="5"/>
        <v>65</v>
      </c>
      <c r="P29" s="45">
        <f t="shared" si="18"/>
        <v>24.333333333333332</v>
      </c>
      <c r="Q29" s="46">
        <f t="shared" si="7"/>
        <v>0</v>
      </c>
      <c r="R29" s="46">
        <f t="shared" si="17"/>
        <v>0</v>
      </c>
      <c r="S29" s="34">
        <f t="shared" si="12"/>
        <v>38954.02039514573</v>
      </c>
      <c r="T29" s="35">
        <f t="shared" si="13"/>
        <v>38954.037293293877</v>
      </c>
      <c r="U29" s="23">
        <f t="shared" si="15"/>
        <v>165.74716666666666</v>
      </c>
      <c r="V29" s="23">
        <f t="shared" si="16"/>
        <v>57.262166666666666</v>
      </c>
      <c r="W29">
        <v>65</v>
      </c>
    </row>
    <row r="30" spans="1:23" ht="12.75">
      <c r="A30" s="1" t="s">
        <v>102</v>
      </c>
      <c r="B30" s="97" t="s">
        <v>172</v>
      </c>
      <c r="C30" s="43">
        <v>57</v>
      </c>
      <c r="D30" s="23">
        <v>19.260000000000002</v>
      </c>
      <c r="E30" s="43" t="s">
        <v>173</v>
      </c>
      <c r="F30" s="44">
        <v>166</v>
      </c>
      <c r="G30" s="23">
        <v>0.67</v>
      </c>
      <c r="H30" s="43" t="s">
        <v>170</v>
      </c>
      <c r="I30" s="30">
        <f t="shared" si="11"/>
        <v>9.268697455191619</v>
      </c>
      <c r="J30" s="31">
        <f t="shared" si="3"/>
        <v>14.949512024502612</v>
      </c>
      <c r="K30" s="121">
        <v>10</v>
      </c>
      <c r="L30" s="121">
        <f t="shared" si="14"/>
        <v>0.9268697455191619</v>
      </c>
      <c r="M30" s="20"/>
      <c r="N30" s="33">
        <v>70</v>
      </c>
      <c r="O30" s="33">
        <f t="shared" si="5"/>
        <v>65</v>
      </c>
      <c r="P30" s="45">
        <f t="shared" si="18"/>
        <v>24.333333333333332</v>
      </c>
      <c r="Q30" s="46">
        <f t="shared" si="7"/>
        <v>30</v>
      </c>
      <c r="R30" s="46">
        <f t="shared" si="17"/>
        <v>0</v>
      </c>
      <c r="S30" s="34">
        <f t="shared" si="12"/>
        <v>38954.07591286661</v>
      </c>
      <c r="T30" s="35">
        <f t="shared" si="13"/>
        <v>38954.113644348094</v>
      </c>
      <c r="U30" s="23">
        <f t="shared" si="15"/>
        <v>166.01116666666667</v>
      </c>
      <c r="V30" s="23">
        <f t="shared" si="16"/>
        <v>57.320999999999998</v>
      </c>
      <c r="W30">
        <v>64</v>
      </c>
    </row>
    <row r="31" spans="1:23" ht="12.75">
      <c r="A31" s="1" t="s">
        <v>101</v>
      </c>
      <c r="B31" s="97" t="s">
        <v>175</v>
      </c>
      <c r="C31" s="43">
        <v>57</v>
      </c>
      <c r="D31" s="23">
        <v>19.34</v>
      </c>
      <c r="E31" s="43" t="s">
        <v>173</v>
      </c>
      <c r="F31" s="44">
        <v>166</v>
      </c>
      <c r="G31" s="23">
        <v>19.579999999999998</v>
      </c>
      <c r="H31" s="43" t="s">
        <v>170</v>
      </c>
      <c r="I31" s="30">
        <f t="shared" si="11"/>
        <v>10.220230460827381</v>
      </c>
      <c r="J31" s="31">
        <f t="shared" si="3"/>
        <v>16.484242678753841</v>
      </c>
      <c r="K31" s="121">
        <v>10</v>
      </c>
      <c r="L31" s="121">
        <f t="shared" si="14"/>
        <v>1.022023046082738</v>
      </c>
      <c r="M31" s="20"/>
      <c r="N31" s="33">
        <v>70</v>
      </c>
      <c r="O31" s="33">
        <f t="shared" si="5"/>
        <v>65</v>
      </c>
      <c r="P31" s="45">
        <f t="shared" si="18"/>
        <v>24.333333333333332</v>
      </c>
      <c r="Q31" s="46">
        <f t="shared" si="7"/>
        <v>0</v>
      </c>
      <c r="R31" s="46">
        <f t="shared" ref="R31:R41" si="19">(IF(RIGHT($B31,4)="Nets",40,0))</f>
        <v>0</v>
      </c>
      <c r="S31" s="34">
        <f t="shared" si="12"/>
        <v>38954.156228641681</v>
      </c>
      <c r="T31" s="35">
        <f t="shared" si="13"/>
        <v>38954.173126789829</v>
      </c>
      <c r="U31" s="23">
        <f t="shared" si="15"/>
        <v>166.32633333333334</v>
      </c>
      <c r="V31" s="23">
        <f t="shared" si="16"/>
        <v>57.322333333333333</v>
      </c>
      <c r="W31">
        <v>63</v>
      </c>
    </row>
    <row r="32" spans="1:23" ht="12.75">
      <c r="A32" s="1" t="s">
        <v>100</v>
      </c>
      <c r="B32" s="42" t="s">
        <v>172</v>
      </c>
      <c r="C32" s="43">
        <v>57</v>
      </c>
      <c r="D32" s="23">
        <v>26.28</v>
      </c>
      <c r="E32" s="43" t="s">
        <v>173</v>
      </c>
      <c r="F32" s="44">
        <v>166</v>
      </c>
      <c r="G32" s="23">
        <v>30.75</v>
      </c>
      <c r="H32" s="43" t="s">
        <v>170</v>
      </c>
      <c r="I32" s="30">
        <f t="shared" si="11"/>
        <v>9.1980275492728865</v>
      </c>
      <c r="J32" s="31">
        <f t="shared" si="3"/>
        <v>14.835528305278849</v>
      </c>
      <c r="K32" s="121">
        <v>10</v>
      </c>
      <c r="L32" s="121">
        <f t="shared" si="14"/>
        <v>0.91980275492728869</v>
      </c>
      <c r="M32" s="20"/>
      <c r="N32" s="33">
        <v>70</v>
      </c>
      <c r="O32" s="33">
        <f t="shared" si="5"/>
        <v>65</v>
      </c>
      <c r="P32" s="45">
        <f t="shared" ref="P32:P46" si="20">IF(LEFT($B32,3)="ctd",IF($O32&lt;200,($O32/30+$O32/30+20),(IF($O32&gt;200,(200/30+($O32-200)/45+$O32/50+20),1.4))),0)</f>
        <v>24.333333333333332</v>
      </c>
      <c r="Q32" s="46">
        <f t="shared" si="7"/>
        <v>30</v>
      </c>
      <c r="R32" s="46">
        <f t="shared" si="19"/>
        <v>0</v>
      </c>
      <c r="S32" s="34">
        <f t="shared" si="12"/>
        <v>38954.211451904615</v>
      </c>
      <c r="T32" s="35">
        <f t="shared" si="13"/>
        <v>38954.249183386099</v>
      </c>
      <c r="U32" s="23">
        <f t="shared" si="15"/>
        <v>166.51249999999999</v>
      </c>
      <c r="V32" s="23">
        <f t="shared" si="16"/>
        <v>57.438000000000002</v>
      </c>
      <c r="W32">
        <v>62</v>
      </c>
    </row>
    <row r="33" spans="1:23" ht="12.75">
      <c r="A33" s="1" t="s">
        <v>99</v>
      </c>
      <c r="B33" s="42" t="s">
        <v>175</v>
      </c>
      <c r="C33" s="43">
        <v>57</v>
      </c>
      <c r="D33" s="23">
        <v>25.72</v>
      </c>
      <c r="E33" s="43" t="s">
        <v>173</v>
      </c>
      <c r="F33" s="44">
        <v>166</v>
      </c>
      <c r="G33" s="23">
        <v>48.72</v>
      </c>
      <c r="H33" s="43" t="s">
        <v>170</v>
      </c>
      <c r="I33" s="30">
        <f t="shared" si="11"/>
        <v>9.6990907068869525</v>
      </c>
      <c r="J33" s="31">
        <f t="shared" si="3"/>
        <v>15.643694688527344</v>
      </c>
      <c r="K33" s="121">
        <v>10</v>
      </c>
      <c r="L33" s="121">
        <f t="shared" si="14"/>
        <v>0.96990907068869525</v>
      </c>
      <c r="M33" s="20"/>
      <c r="N33" s="33">
        <v>70</v>
      </c>
      <c r="O33" s="33">
        <f t="shared" si="5"/>
        <v>65</v>
      </c>
      <c r="P33" s="45">
        <f t="shared" si="20"/>
        <v>24.333333333333332</v>
      </c>
      <c r="Q33" s="46">
        <f t="shared" si="7"/>
        <v>0</v>
      </c>
      <c r="R33" s="46">
        <f t="shared" si="19"/>
        <v>0</v>
      </c>
      <c r="S33" s="34">
        <f t="shared" si="12"/>
        <v>38954.289596264047</v>
      </c>
      <c r="T33" s="35">
        <f t="shared" si="13"/>
        <v>38954.306494412194</v>
      </c>
      <c r="U33" s="23">
        <f t="shared" si="15"/>
        <v>166.81200000000001</v>
      </c>
      <c r="V33" s="23">
        <f t="shared" si="16"/>
        <v>57.428666666666665</v>
      </c>
      <c r="W33">
        <v>61</v>
      </c>
    </row>
    <row r="34" spans="1:23" ht="12.75">
      <c r="A34" s="1" t="s">
        <v>98</v>
      </c>
      <c r="B34" s="42" t="s">
        <v>172</v>
      </c>
      <c r="C34" s="43">
        <v>57</v>
      </c>
      <c r="D34" s="23">
        <v>31.34</v>
      </c>
      <c r="E34" s="43" t="s">
        <v>173</v>
      </c>
      <c r="F34" s="44">
        <v>167</v>
      </c>
      <c r="G34" s="23">
        <v>2.29</v>
      </c>
      <c r="H34" s="43" t="s">
        <v>170</v>
      </c>
      <c r="I34" s="30">
        <f t="shared" si="11"/>
        <v>9.2195917898677759</v>
      </c>
      <c r="J34" s="31">
        <f t="shared" si="3"/>
        <v>14.870309338496414</v>
      </c>
      <c r="K34" s="121">
        <v>10</v>
      </c>
      <c r="L34" s="121">
        <f t="shared" si="14"/>
        <v>0.92195917898677759</v>
      </c>
      <c r="M34" s="20"/>
      <c r="N34" s="33">
        <v>70</v>
      </c>
      <c r="O34" s="33">
        <f t="shared" si="5"/>
        <v>65</v>
      </c>
      <c r="P34" s="45">
        <f t="shared" si="20"/>
        <v>24.333333333333332</v>
      </c>
      <c r="Q34" s="46">
        <f t="shared" ref="Q34:Q70" si="21">(IF(RIGHT($B34,3)="BON",30,0))</f>
        <v>30</v>
      </c>
      <c r="R34" s="46">
        <f t="shared" si="19"/>
        <v>0</v>
      </c>
      <c r="S34" s="34">
        <f t="shared" si="12"/>
        <v>38954.344909377985</v>
      </c>
      <c r="T34" s="35">
        <f t="shared" si="13"/>
        <v>38954.382640859469</v>
      </c>
      <c r="U34" s="23">
        <f t="shared" si="15"/>
        <v>167.03816666666665</v>
      </c>
      <c r="V34" s="23">
        <f t="shared" si="16"/>
        <v>57.522333333333336</v>
      </c>
      <c r="W34">
        <v>60</v>
      </c>
    </row>
    <row r="35" spans="1:23" ht="12.75">
      <c r="A35" s="1" t="s">
        <v>97</v>
      </c>
      <c r="B35" s="42" t="s">
        <v>175</v>
      </c>
      <c r="C35" s="43">
        <v>57</v>
      </c>
      <c r="D35" s="23">
        <v>29.96</v>
      </c>
      <c r="E35" s="43" t="s">
        <v>173</v>
      </c>
      <c r="F35" s="44">
        <v>167</v>
      </c>
      <c r="G35" s="23">
        <v>20.65</v>
      </c>
      <c r="H35" s="43" t="s">
        <v>170</v>
      </c>
      <c r="I35" s="30">
        <f t="shared" si="11"/>
        <v>9.9679694122305484</v>
      </c>
      <c r="J35" s="31">
        <f t="shared" si="3"/>
        <v>16.07737001972669</v>
      </c>
      <c r="K35" s="121">
        <v>10</v>
      </c>
      <c r="L35" s="121">
        <f t="shared" si="14"/>
        <v>0.99679694122305484</v>
      </c>
      <c r="M35" s="20"/>
      <c r="N35" s="33">
        <v>71</v>
      </c>
      <c r="O35" s="33">
        <f t="shared" si="5"/>
        <v>66</v>
      </c>
      <c r="P35" s="45">
        <f t="shared" si="20"/>
        <v>24.4</v>
      </c>
      <c r="Q35" s="46">
        <f t="shared" si="21"/>
        <v>0</v>
      </c>
      <c r="R35" s="46">
        <f t="shared" si="19"/>
        <v>0</v>
      </c>
      <c r="S35" s="34">
        <f t="shared" si="12"/>
        <v>38954.424174065352</v>
      </c>
      <c r="T35" s="35">
        <f t="shared" si="13"/>
        <v>38954.4411185098</v>
      </c>
      <c r="U35" s="23">
        <f t="shared" si="15"/>
        <v>167.34416666666667</v>
      </c>
      <c r="V35" s="23">
        <f t="shared" si="16"/>
        <v>57.499333333333333</v>
      </c>
      <c r="W35">
        <v>59</v>
      </c>
    </row>
    <row r="36" spans="1:23" ht="12.75">
      <c r="A36" s="1" t="s">
        <v>96</v>
      </c>
      <c r="B36" s="42" t="s">
        <v>172</v>
      </c>
      <c r="C36" s="43">
        <v>57</v>
      </c>
      <c r="D36" s="23">
        <v>30.07</v>
      </c>
      <c r="E36" s="43" t="s">
        <v>173</v>
      </c>
      <c r="F36" s="44">
        <v>167</v>
      </c>
      <c r="G36" s="23">
        <v>39.909999999999997</v>
      </c>
      <c r="H36" s="43" t="s">
        <v>170</v>
      </c>
      <c r="I36" s="30">
        <f t="shared" si="11"/>
        <v>10.358894569678787</v>
      </c>
      <c r="J36" s="31">
        <f t="shared" si="3"/>
        <v>16.707894467223849</v>
      </c>
      <c r="K36" s="121">
        <v>10</v>
      </c>
      <c r="L36" s="121">
        <f t="shared" si="14"/>
        <v>1.0358894569678787</v>
      </c>
      <c r="M36" s="20"/>
      <c r="N36" s="33">
        <v>72</v>
      </c>
      <c r="O36" s="33">
        <f t="shared" si="5"/>
        <v>67</v>
      </c>
      <c r="P36" s="45">
        <f t="shared" si="20"/>
        <v>24.466666666666669</v>
      </c>
      <c r="Q36" s="46">
        <f t="shared" si="21"/>
        <v>30</v>
      </c>
      <c r="R36" s="46">
        <f t="shared" si="19"/>
        <v>0</v>
      </c>
      <c r="S36" s="34">
        <f t="shared" si="12"/>
        <v>38954.484280570505</v>
      </c>
      <c r="T36" s="35">
        <f t="shared" si="13"/>
        <v>38954.52210464458</v>
      </c>
      <c r="U36" s="23">
        <f t="shared" si="15"/>
        <v>167.66516666666666</v>
      </c>
      <c r="V36" s="23">
        <f t="shared" si="16"/>
        <v>57.50116666666667</v>
      </c>
      <c r="W36">
        <v>58</v>
      </c>
    </row>
    <row r="37" spans="1:23" ht="12.75">
      <c r="A37" s="1" t="s">
        <v>95</v>
      </c>
      <c r="B37" s="42" t="s">
        <v>175</v>
      </c>
      <c r="C37" s="43">
        <v>57</v>
      </c>
      <c r="D37" s="23">
        <v>30.04</v>
      </c>
      <c r="E37" s="43" t="s">
        <v>173</v>
      </c>
      <c r="F37" s="44">
        <v>167</v>
      </c>
      <c r="G37" s="23">
        <v>59.17</v>
      </c>
      <c r="H37" s="43" t="s">
        <v>170</v>
      </c>
      <c r="I37" s="30">
        <f t="shared" si="11"/>
        <v>10.358164433640271</v>
      </c>
      <c r="J37" s="31">
        <f t="shared" si="3"/>
        <v>16.706716828452048</v>
      </c>
      <c r="K37" s="121">
        <v>10</v>
      </c>
      <c r="L37" s="121">
        <f t="shared" si="14"/>
        <v>1.0358164433640271</v>
      </c>
      <c r="M37" s="20"/>
      <c r="N37" s="33">
        <v>71</v>
      </c>
      <c r="O37" s="33">
        <f t="shared" si="5"/>
        <v>66</v>
      </c>
      <c r="P37" s="45">
        <f t="shared" si="20"/>
        <v>24.4</v>
      </c>
      <c r="Q37" s="46">
        <f t="shared" si="21"/>
        <v>0</v>
      </c>
      <c r="R37" s="46">
        <f t="shared" si="19"/>
        <v>0</v>
      </c>
      <c r="S37" s="34">
        <f t="shared" si="12"/>
        <v>38954.565263663055</v>
      </c>
      <c r="T37" s="35">
        <f t="shared" si="13"/>
        <v>38954.582208107502</v>
      </c>
      <c r="U37" s="23">
        <f t="shared" si="15"/>
        <v>167.98616666666666</v>
      </c>
      <c r="V37" s="23">
        <f t="shared" si="16"/>
        <v>57.500666666666667</v>
      </c>
      <c r="W37">
        <v>57</v>
      </c>
    </row>
    <row r="38" spans="1:23" ht="12.75">
      <c r="A38" s="1" t="s">
        <v>94</v>
      </c>
      <c r="B38" s="42" t="s">
        <v>172</v>
      </c>
      <c r="C38" s="43">
        <v>57</v>
      </c>
      <c r="D38" s="23">
        <v>31.21</v>
      </c>
      <c r="E38" s="43" t="s">
        <v>173</v>
      </c>
      <c r="F38" s="44">
        <v>168</v>
      </c>
      <c r="G38" s="23">
        <v>18.239999999999998</v>
      </c>
      <c r="H38" s="43" t="s">
        <v>170</v>
      </c>
      <c r="I38" s="30">
        <f t="shared" si="11"/>
        <v>10.319971853434758</v>
      </c>
      <c r="J38" s="31">
        <f t="shared" si="3"/>
        <v>16.645115892636706</v>
      </c>
      <c r="K38" s="121">
        <v>10</v>
      </c>
      <c r="L38" s="121">
        <f t="shared" si="14"/>
        <v>1.0319971853434757</v>
      </c>
      <c r="M38" s="20"/>
      <c r="N38" s="33">
        <v>79</v>
      </c>
      <c r="O38" s="33">
        <f t="shared" si="5"/>
        <v>74</v>
      </c>
      <c r="P38" s="45">
        <f t="shared" si="20"/>
        <v>24.933333333333334</v>
      </c>
      <c r="Q38" s="46">
        <f t="shared" si="21"/>
        <v>30</v>
      </c>
      <c r="R38" s="46">
        <f t="shared" si="19"/>
        <v>0</v>
      </c>
      <c r="S38" s="34">
        <f t="shared" si="12"/>
        <v>38954.625207990226</v>
      </c>
      <c r="T38" s="35">
        <f t="shared" si="13"/>
        <v>38954.663356138371</v>
      </c>
      <c r="U38" s="23">
        <f t="shared" si="15"/>
        <v>168.304</v>
      </c>
      <c r="V38" s="23">
        <f t="shared" si="16"/>
        <v>57.520166666666668</v>
      </c>
      <c r="W38">
        <v>56</v>
      </c>
    </row>
    <row r="39" spans="1:23" ht="12.75">
      <c r="A39" s="1" t="s">
        <v>93</v>
      </c>
      <c r="B39" s="42" t="s">
        <v>175</v>
      </c>
      <c r="C39" s="43">
        <v>57</v>
      </c>
      <c r="D39" s="23">
        <v>31.44</v>
      </c>
      <c r="E39" s="43" t="s">
        <v>173</v>
      </c>
      <c r="F39" s="44">
        <v>168</v>
      </c>
      <c r="G39" s="23">
        <v>36.81</v>
      </c>
      <c r="H39" s="43" t="s">
        <v>170</v>
      </c>
      <c r="I39" s="30">
        <f t="shared" si="11"/>
        <v>9.9842600502880199</v>
      </c>
      <c r="J39" s="31">
        <f t="shared" si="3"/>
        <v>16.103645242400031</v>
      </c>
      <c r="K39" s="121">
        <v>10</v>
      </c>
      <c r="L39" s="121">
        <f t="shared" si="14"/>
        <v>0.99842600502880197</v>
      </c>
      <c r="M39" s="20"/>
      <c r="N39" s="33">
        <v>78</v>
      </c>
      <c r="O39" s="33">
        <f t="shared" si="5"/>
        <v>73</v>
      </c>
      <c r="P39" s="45">
        <f t="shared" si="20"/>
        <v>24.866666666666667</v>
      </c>
      <c r="Q39" s="46">
        <f t="shared" si="21"/>
        <v>0</v>
      </c>
      <c r="R39" s="46">
        <f t="shared" si="19"/>
        <v>0</v>
      </c>
      <c r="S39" s="34">
        <f t="shared" si="12"/>
        <v>38954.704957221911</v>
      </c>
      <c r="T39" s="35">
        <f t="shared" si="13"/>
        <v>38954.722225740428</v>
      </c>
      <c r="U39" s="23">
        <f t="shared" si="15"/>
        <v>168.61349999999999</v>
      </c>
      <c r="V39" s="23">
        <f t="shared" si="16"/>
        <v>57.524000000000001</v>
      </c>
      <c r="W39">
        <v>55</v>
      </c>
    </row>
    <row r="40" spans="1:23" ht="12.75">
      <c r="A40" s="141" t="s">
        <v>92</v>
      </c>
      <c r="B40" s="68" t="s">
        <v>172</v>
      </c>
      <c r="C40" s="150">
        <v>57</v>
      </c>
      <c r="D40" s="154">
        <v>36</v>
      </c>
      <c r="E40" s="148" t="s">
        <v>173</v>
      </c>
      <c r="F40" s="150">
        <v>168</v>
      </c>
      <c r="G40" s="154">
        <v>42</v>
      </c>
      <c r="H40" s="148" t="s">
        <v>170</v>
      </c>
      <c r="I40" s="30">
        <f t="shared" si="11"/>
        <v>5.3526016218092822</v>
      </c>
      <c r="J40" s="31">
        <f t="shared" si="3"/>
        <v>8.6332284222730351</v>
      </c>
      <c r="K40" s="121">
        <v>10</v>
      </c>
      <c r="L40" s="121">
        <f t="shared" si="14"/>
        <v>0.5352601621809282</v>
      </c>
      <c r="M40" s="38"/>
      <c r="N40" s="82">
        <v>75</v>
      </c>
      <c r="O40" s="82">
        <f t="shared" si="5"/>
        <v>70</v>
      </c>
      <c r="P40" s="45">
        <f t="shared" si="20"/>
        <v>24.666666666666668</v>
      </c>
      <c r="Q40" s="46">
        <f>(IF(RIGHT($B40,3)="BON",30,0))</f>
        <v>30</v>
      </c>
      <c r="R40" s="46">
        <f t="shared" si="19"/>
        <v>0</v>
      </c>
      <c r="S40" s="34">
        <f t="shared" si="12"/>
        <v>38954.744528247189</v>
      </c>
      <c r="T40" s="35">
        <f t="shared" si="13"/>
        <v>38954.78249121015</v>
      </c>
      <c r="U40" s="23">
        <f t="shared" si="15"/>
        <v>168.7</v>
      </c>
      <c r="V40" s="23">
        <f t="shared" si="16"/>
        <v>57.6</v>
      </c>
      <c r="W40">
        <v>54</v>
      </c>
    </row>
    <row r="41" spans="1:23" ht="12.75">
      <c r="A41" s="143" t="s">
        <v>91</v>
      </c>
      <c r="B41" s="68" t="s">
        <v>172</v>
      </c>
      <c r="C41" s="85">
        <v>57</v>
      </c>
      <c r="D41" s="86">
        <v>46</v>
      </c>
      <c r="E41" s="69" t="s">
        <v>173</v>
      </c>
      <c r="F41" s="85">
        <v>168</v>
      </c>
      <c r="G41" s="86">
        <v>40</v>
      </c>
      <c r="H41" s="69" t="s">
        <v>170</v>
      </c>
      <c r="I41" s="30">
        <f t="shared" si="11"/>
        <v>10.066996275435949</v>
      </c>
      <c r="J41" s="31">
        <f t="shared" si="3"/>
        <v>16.237090766832175</v>
      </c>
      <c r="K41" s="121">
        <v>10</v>
      </c>
      <c r="L41" s="121">
        <f t="shared" si="14"/>
        <v>1.0066996275435949</v>
      </c>
      <c r="M41" s="20"/>
      <c r="N41" s="33">
        <v>74</v>
      </c>
      <c r="O41" s="33">
        <f t="shared" si="5"/>
        <v>69</v>
      </c>
      <c r="P41" s="45">
        <f t="shared" si="20"/>
        <v>24.6</v>
      </c>
      <c r="Q41" s="46">
        <f t="shared" si="21"/>
        <v>30</v>
      </c>
      <c r="R41" s="46">
        <f t="shared" si="19"/>
        <v>0</v>
      </c>
      <c r="S41" s="34">
        <f t="shared" si="12"/>
        <v>38954.824437027964</v>
      </c>
      <c r="T41" s="35">
        <f t="shared" si="13"/>
        <v>38954.862353694632</v>
      </c>
      <c r="U41" s="23">
        <f t="shared" si="15"/>
        <v>168.66666666666666</v>
      </c>
      <c r="V41" s="23">
        <f t="shared" si="16"/>
        <v>57.766666666666666</v>
      </c>
      <c r="W41">
        <v>53</v>
      </c>
    </row>
    <row r="42" spans="1:23" ht="12.75">
      <c r="A42" s="53" t="s">
        <v>90</v>
      </c>
      <c r="B42" s="54" t="s">
        <v>42</v>
      </c>
      <c r="C42" s="55">
        <v>57</v>
      </c>
      <c r="D42" s="98">
        <v>50</v>
      </c>
      <c r="E42" s="55" t="s">
        <v>173</v>
      </c>
      <c r="F42" s="99">
        <v>168</v>
      </c>
      <c r="G42" s="98">
        <v>53.201000000000001</v>
      </c>
      <c r="H42" s="55" t="s">
        <v>170</v>
      </c>
      <c r="I42" s="30">
        <f t="shared" si="11"/>
        <v>8.1022243517555523</v>
      </c>
      <c r="J42" s="31">
        <f t="shared" si="3"/>
        <v>13.068103793154117</v>
      </c>
      <c r="K42" s="121">
        <v>10</v>
      </c>
      <c r="L42" s="121">
        <f t="shared" si="14"/>
        <v>0.81022243517555526</v>
      </c>
      <c r="M42" s="59"/>
      <c r="N42" s="60">
        <v>73</v>
      </c>
      <c r="O42" s="60">
        <f t="shared" si="5"/>
        <v>68</v>
      </c>
      <c r="P42" s="100">
        <f t="shared" si="20"/>
        <v>0</v>
      </c>
      <c r="Q42" s="101">
        <f t="shared" si="21"/>
        <v>0</v>
      </c>
      <c r="R42" s="101">
        <v>90</v>
      </c>
      <c r="S42" s="34">
        <f t="shared" si="12"/>
        <v>38954.896112962764</v>
      </c>
      <c r="T42" s="35">
        <f t="shared" si="13"/>
        <v>38954.958612962764</v>
      </c>
      <c r="U42" s="23">
        <f t="shared" si="15"/>
        <v>168.88668333333334</v>
      </c>
      <c r="V42" s="23">
        <f t="shared" si="16"/>
        <v>57.833333333333336</v>
      </c>
      <c r="W42">
        <v>52</v>
      </c>
    </row>
    <row r="43" spans="1:23" ht="12.75">
      <c r="A43" s="73" t="s">
        <v>90</v>
      </c>
      <c r="B43" s="68" t="s">
        <v>172</v>
      </c>
      <c r="C43" s="69">
        <v>57</v>
      </c>
      <c r="D43" s="91">
        <v>50</v>
      </c>
      <c r="E43" s="69" t="s">
        <v>173</v>
      </c>
      <c r="F43" s="90">
        <v>168</v>
      </c>
      <c r="G43" s="91">
        <v>53.201000000000001</v>
      </c>
      <c r="H43" s="69" t="s">
        <v>170</v>
      </c>
      <c r="I43" s="30">
        <f t="shared" si="11"/>
        <v>0.01</v>
      </c>
      <c r="J43" s="31">
        <f t="shared" si="3"/>
        <v>1.6129032258064516E-2</v>
      </c>
      <c r="K43" s="121">
        <v>10</v>
      </c>
      <c r="L43" s="121">
        <f t="shared" si="14"/>
        <v>1E-3</v>
      </c>
      <c r="M43" s="20"/>
      <c r="N43" s="33">
        <v>73</v>
      </c>
      <c r="O43" s="33">
        <f t="shared" si="5"/>
        <v>68</v>
      </c>
      <c r="P43" s="45">
        <f t="shared" si="20"/>
        <v>24.533333333333331</v>
      </c>
      <c r="Q43" s="46">
        <f t="shared" si="21"/>
        <v>30</v>
      </c>
      <c r="R43" s="46">
        <f t="shared" ref="R43:R61" si="22">(IF(RIGHT($B43,4)="Nets",40,0))</f>
        <v>0</v>
      </c>
      <c r="S43" s="34">
        <f t="shared" si="12"/>
        <v>38954.95865462943</v>
      </c>
      <c r="T43" s="35">
        <f t="shared" si="13"/>
        <v>38954.996524999799</v>
      </c>
      <c r="U43" s="23">
        <f t="shared" si="15"/>
        <v>168.88668333333334</v>
      </c>
      <c r="V43" s="23">
        <f t="shared" si="16"/>
        <v>57.833333333333336</v>
      </c>
      <c r="W43">
        <v>51</v>
      </c>
    </row>
    <row r="44" spans="1:23" ht="38.25">
      <c r="A44" s="61" t="s">
        <v>89</v>
      </c>
      <c r="B44" s="48" t="s">
        <v>200</v>
      </c>
      <c r="C44" s="62">
        <v>57</v>
      </c>
      <c r="D44" s="96">
        <v>51.12</v>
      </c>
      <c r="E44" s="62" t="s">
        <v>173</v>
      </c>
      <c r="F44" s="65">
        <v>168</v>
      </c>
      <c r="G44" s="96">
        <v>53.201000000000001</v>
      </c>
      <c r="H44" s="69" t="s">
        <v>170</v>
      </c>
      <c r="I44" s="30">
        <f t="shared" si="11"/>
        <v>1.1300000005421005</v>
      </c>
      <c r="J44" s="31">
        <f t="shared" si="3"/>
        <v>1.822580646035646</v>
      </c>
      <c r="K44" s="121">
        <v>10</v>
      </c>
      <c r="L44" s="121">
        <f t="shared" si="14"/>
        <v>0.11300000005421004</v>
      </c>
      <c r="M44" s="20"/>
      <c r="N44" s="33">
        <v>73</v>
      </c>
      <c r="O44" s="33">
        <f t="shared" si="5"/>
        <v>68</v>
      </c>
      <c r="P44" s="45">
        <f t="shared" si="20"/>
        <v>0</v>
      </c>
      <c r="Q44" s="46">
        <f>(IF(RIGHT($B44,3)="BON",30,0))</f>
        <v>0</v>
      </c>
      <c r="R44" s="46">
        <f>(IF(RIGHT($B44,4)="Nets",40,0))</f>
        <v>0</v>
      </c>
      <c r="S44" s="34">
        <f t="shared" si="12"/>
        <v>38955.001233333132</v>
      </c>
      <c r="T44" s="35">
        <f t="shared" si="13"/>
        <v>38955.001233333132</v>
      </c>
      <c r="U44" s="23">
        <f t="shared" si="15"/>
        <v>168.88668333333334</v>
      </c>
      <c r="V44" s="23">
        <f t="shared" si="16"/>
        <v>57.851999999999997</v>
      </c>
      <c r="W44">
        <v>50</v>
      </c>
    </row>
    <row r="45" spans="1:23" ht="25.5">
      <c r="A45" s="73" t="s">
        <v>88</v>
      </c>
      <c r="B45" s="68" t="s">
        <v>172</v>
      </c>
      <c r="C45" s="85">
        <v>57</v>
      </c>
      <c r="D45" s="86">
        <v>46</v>
      </c>
      <c r="E45" s="69" t="s">
        <v>173</v>
      </c>
      <c r="F45" s="85">
        <v>169</v>
      </c>
      <c r="G45" s="86">
        <v>12</v>
      </c>
      <c r="H45" s="69" t="s">
        <v>170</v>
      </c>
      <c r="I45" s="30">
        <f t="shared" si="11"/>
        <v>11.257812192958159</v>
      </c>
      <c r="J45" s="31">
        <f t="shared" si="3"/>
        <v>18.157761601545417</v>
      </c>
      <c r="K45" s="121">
        <v>10</v>
      </c>
      <c r="L45" s="121">
        <f t="shared" si="14"/>
        <v>1.1257812192958159</v>
      </c>
      <c r="M45" s="20"/>
      <c r="N45" s="33">
        <v>71</v>
      </c>
      <c r="O45" s="33">
        <f t="shared" si="5"/>
        <v>66</v>
      </c>
      <c r="P45" s="45">
        <f t="shared" si="20"/>
        <v>24.4</v>
      </c>
      <c r="Q45" s="46">
        <f>(IF(RIGHT($B45,3)="BON",30,0))</f>
        <v>30</v>
      </c>
      <c r="R45" s="46">
        <f t="shared" si="22"/>
        <v>0</v>
      </c>
      <c r="S45" s="34">
        <f t="shared" si="12"/>
        <v>38955.048140883933</v>
      </c>
      <c r="T45" s="35">
        <f t="shared" si="13"/>
        <v>38955.085918661709</v>
      </c>
      <c r="U45" s="23">
        <f t="shared" si="15"/>
        <v>169.2</v>
      </c>
      <c r="V45" s="23">
        <f t="shared" si="16"/>
        <v>57.766666666666666</v>
      </c>
      <c r="W45">
        <v>49</v>
      </c>
    </row>
    <row r="46" spans="1:23" ht="12.75">
      <c r="A46" s="73" t="s">
        <v>60</v>
      </c>
      <c r="B46" s="68" t="s">
        <v>172</v>
      </c>
      <c r="C46" s="85">
        <v>57</v>
      </c>
      <c r="D46" s="86">
        <v>55</v>
      </c>
      <c r="E46" s="69" t="s">
        <v>173</v>
      </c>
      <c r="F46" s="85">
        <v>169</v>
      </c>
      <c r="G46" s="86">
        <v>0</v>
      </c>
      <c r="H46" s="69" t="s">
        <v>170</v>
      </c>
      <c r="I46" s="30">
        <f t="shared" si="11"/>
        <v>11.046085787982312</v>
      </c>
      <c r="J46" s="31">
        <f t="shared" si="3"/>
        <v>17.816267399971473</v>
      </c>
      <c r="K46" s="121">
        <v>10</v>
      </c>
      <c r="L46" s="121">
        <f t="shared" ref="L46:L108" si="23">I46/K46</f>
        <v>1.1046085787982312</v>
      </c>
      <c r="M46" s="20"/>
      <c r="N46" s="33">
        <v>71</v>
      </c>
      <c r="O46" s="33">
        <f t="shared" si="5"/>
        <v>66</v>
      </c>
      <c r="P46" s="45">
        <f t="shared" si="20"/>
        <v>24.4</v>
      </c>
      <c r="Q46" s="46">
        <f>(IF(RIGHT($B46,3)="BON",30,0))</f>
        <v>30</v>
      </c>
      <c r="R46" s="46">
        <f>(IF(RIGHT($B46,4)="Nets",40,0))</f>
        <v>0</v>
      </c>
      <c r="S46" s="34">
        <f t="shared" si="12"/>
        <v>38955.131944019158</v>
      </c>
      <c r="T46" s="35">
        <f t="shared" si="13"/>
        <v>38955.169721796934</v>
      </c>
      <c r="U46" s="23">
        <f t="shared" si="15"/>
        <v>169</v>
      </c>
      <c r="V46" s="23">
        <f t="shared" si="16"/>
        <v>57.916666666666664</v>
      </c>
      <c r="W46">
        <v>48</v>
      </c>
    </row>
    <row r="47" spans="1:23" ht="12.75">
      <c r="A47" s="142" t="s">
        <v>59</v>
      </c>
      <c r="B47" s="42" t="s">
        <v>175</v>
      </c>
      <c r="C47" s="43">
        <v>57</v>
      </c>
      <c r="D47" s="23">
        <v>54.42</v>
      </c>
      <c r="E47" s="43" t="s">
        <v>173</v>
      </c>
      <c r="F47" s="44">
        <v>169</v>
      </c>
      <c r="G47" s="23">
        <v>30</v>
      </c>
      <c r="H47" s="43" t="s">
        <v>170</v>
      </c>
      <c r="I47" s="30">
        <f t="shared" si="11"/>
        <v>15.957222666779304</v>
      </c>
      <c r="J47" s="31">
        <f t="shared" si="3"/>
        <v>25.737455914160169</v>
      </c>
      <c r="K47" s="121">
        <v>10</v>
      </c>
      <c r="L47" s="121">
        <f t="shared" si="23"/>
        <v>1.5957222666779303</v>
      </c>
      <c r="M47" s="20"/>
      <c r="N47" s="33">
        <v>70</v>
      </c>
      <c r="O47" s="33">
        <f t="shared" ref="O47:O65" si="24">N47-5</f>
        <v>65</v>
      </c>
      <c r="P47" s="45">
        <f t="shared" si="18"/>
        <v>24.333333333333332</v>
      </c>
      <c r="Q47" s="46">
        <f>(IF(RIGHT($B47,3)="BON",30,0))</f>
        <v>0</v>
      </c>
      <c r="R47" s="46">
        <f t="shared" si="22"/>
        <v>0</v>
      </c>
      <c r="S47" s="34">
        <f t="shared" si="12"/>
        <v>38955.236210224713</v>
      </c>
      <c r="T47" s="35">
        <f t="shared" si="13"/>
        <v>38955.253108372861</v>
      </c>
      <c r="U47" s="23">
        <f t="shared" si="15"/>
        <v>169.5</v>
      </c>
      <c r="V47" s="23">
        <f t="shared" si="16"/>
        <v>57.906999999999996</v>
      </c>
      <c r="W47">
        <v>47</v>
      </c>
    </row>
    <row r="48" spans="1:23" ht="12.75">
      <c r="A48" s="140" t="s">
        <v>58</v>
      </c>
      <c r="B48" s="147" t="s">
        <v>172</v>
      </c>
      <c r="C48" s="149">
        <v>58</v>
      </c>
      <c r="D48" s="153">
        <v>2.5299999999999998</v>
      </c>
      <c r="E48" s="149" t="s">
        <v>173</v>
      </c>
      <c r="F48" s="156">
        <v>169</v>
      </c>
      <c r="G48" s="153">
        <v>40.35</v>
      </c>
      <c r="H48" s="149" t="s">
        <v>170</v>
      </c>
      <c r="I48" s="30">
        <f t="shared" si="11"/>
        <v>9.8026618398016616</v>
      </c>
      <c r="J48" s="31">
        <f t="shared" si="3"/>
        <v>15.810744902905906</v>
      </c>
      <c r="K48" s="121">
        <v>10</v>
      </c>
      <c r="L48" s="121">
        <f t="shared" si="23"/>
        <v>0.98026618398016618</v>
      </c>
      <c r="M48" s="75"/>
      <c r="N48" s="76">
        <v>69</v>
      </c>
      <c r="O48" s="76">
        <f t="shared" si="24"/>
        <v>64</v>
      </c>
      <c r="P48" s="109">
        <f t="shared" si="18"/>
        <v>24.266666666666666</v>
      </c>
      <c r="Q48" s="110">
        <f t="shared" si="21"/>
        <v>30</v>
      </c>
      <c r="R48" s="110">
        <f t="shared" si="22"/>
        <v>0</v>
      </c>
      <c r="S48" s="34">
        <f t="shared" si="12"/>
        <v>38955.29395279719</v>
      </c>
      <c r="T48" s="35">
        <f t="shared" si="13"/>
        <v>38955.331637982374</v>
      </c>
      <c r="U48" s="23">
        <f t="shared" ref="U48:U108" si="25">F48+G48/60</f>
        <v>169.67250000000001</v>
      </c>
      <c r="V48" s="23">
        <f t="shared" ref="V48:V108" si="26">C48+D48/60</f>
        <v>58.042166666666667</v>
      </c>
      <c r="W48">
        <v>46</v>
      </c>
    </row>
    <row r="49" spans="1:23" ht="12.75">
      <c r="A49" s="1" t="s">
        <v>57</v>
      </c>
      <c r="B49" s="42" t="s">
        <v>175</v>
      </c>
      <c r="C49" s="43">
        <v>58</v>
      </c>
      <c r="D49" s="23">
        <v>8.83</v>
      </c>
      <c r="E49" s="43" t="s">
        <v>173</v>
      </c>
      <c r="F49" s="44">
        <v>169</v>
      </c>
      <c r="G49" s="23">
        <v>55.09</v>
      </c>
      <c r="H49" s="43" t="s">
        <v>170</v>
      </c>
      <c r="I49" s="30">
        <f t="shared" si="11"/>
        <v>10.028945712492455</v>
      </c>
      <c r="J49" s="31">
        <f t="shared" si="3"/>
        <v>16.175718891116862</v>
      </c>
      <c r="K49" s="121">
        <v>10</v>
      </c>
      <c r="L49" s="121">
        <f t="shared" si="23"/>
        <v>1.0028945712492454</v>
      </c>
      <c r="M49" s="20"/>
      <c r="N49" s="33">
        <v>71</v>
      </c>
      <c r="O49" s="33">
        <f t="shared" si="24"/>
        <v>66</v>
      </c>
      <c r="P49" s="45">
        <f t="shared" si="18"/>
        <v>24.4</v>
      </c>
      <c r="Q49" s="46">
        <f t="shared" si="21"/>
        <v>0</v>
      </c>
      <c r="R49" s="46">
        <f t="shared" si="22"/>
        <v>0</v>
      </c>
      <c r="S49" s="34">
        <f t="shared" si="12"/>
        <v>38955.373425256177</v>
      </c>
      <c r="T49" s="35">
        <f t="shared" si="13"/>
        <v>38955.390369700624</v>
      </c>
      <c r="U49" s="23">
        <f t="shared" si="25"/>
        <v>169.91816666666668</v>
      </c>
      <c r="V49" s="23">
        <f t="shared" si="26"/>
        <v>58.147166666666664</v>
      </c>
      <c r="W49">
        <v>45</v>
      </c>
    </row>
    <row r="50" spans="1:23" ht="12.75">
      <c r="A50" s="1" t="s">
        <v>56</v>
      </c>
      <c r="B50" s="42" t="s">
        <v>172</v>
      </c>
      <c r="C50" s="43">
        <v>58</v>
      </c>
      <c r="D50" s="23">
        <v>16.920000000000002</v>
      </c>
      <c r="E50" s="43" t="s">
        <v>173</v>
      </c>
      <c r="F50" s="44">
        <v>170</v>
      </c>
      <c r="G50" s="23">
        <v>5.68</v>
      </c>
      <c r="H50" s="43" t="s">
        <v>170</v>
      </c>
      <c r="I50" s="30">
        <f t="shared" si="11"/>
        <v>9.8366955675328178</v>
      </c>
      <c r="J50" s="31">
        <f t="shared" si="3"/>
        <v>15.865638012149706</v>
      </c>
      <c r="K50" s="121">
        <v>10</v>
      </c>
      <c r="L50" s="121">
        <f t="shared" si="23"/>
        <v>0.98366955675328183</v>
      </c>
      <c r="M50" s="20"/>
      <c r="N50" s="33">
        <v>72</v>
      </c>
      <c r="O50" s="33">
        <f t="shared" si="24"/>
        <v>67</v>
      </c>
      <c r="P50" s="45">
        <f t="shared" si="18"/>
        <v>24.466666666666669</v>
      </c>
      <c r="Q50" s="46">
        <f t="shared" si="21"/>
        <v>30</v>
      </c>
      <c r="R50" s="46">
        <f t="shared" si="22"/>
        <v>0</v>
      </c>
      <c r="S50" s="34">
        <f t="shared" si="12"/>
        <v>38955.431355932153</v>
      </c>
      <c r="T50" s="35">
        <f t="shared" si="13"/>
        <v>38955.469180006228</v>
      </c>
      <c r="U50" s="23">
        <f t="shared" si="25"/>
        <v>170.09466666666665</v>
      </c>
      <c r="V50" s="23">
        <f t="shared" si="26"/>
        <v>58.281999999999996</v>
      </c>
      <c r="W50">
        <v>44</v>
      </c>
    </row>
    <row r="51" spans="1:23" ht="12.75">
      <c r="A51" s="1" t="s">
        <v>55</v>
      </c>
      <c r="B51" s="42" t="s">
        <v>175</v>
      </c>
      <c r="C51" s="43">
        <v>58</v>
      </c>
      <c r="D51" s="23">
        <v>26.77</v>
      </c>
      <c r="E51" s="43" t="s">
        <v>173</v>
      </c>
      <c r="F51" s="44">
        <v>170</v>
      </c>
      <c r="G51" s="23">
        <v>11.14</v>
      </c>
      <c r="H51" s="43" t="s">
        <v>170</v>
      </c>
      <c r="I51" s="30">
        <f t="shared" si="11"/>
        <v>10.267886921902969</v>
      </c>
      <c r="J51" s="31">
        <f t="shared" si="3"/>
        <v>16.561107938553175</v>
      </c>
      <c r="K51" s="121">
        <v>10</v>
      </c>
      <c r="L51" s="121">
        <f t="shared" si="23"/>
        <v>1.0267886921902969</v>
      </c>
      <c r="M51" s="20"/>
      <c r="N51" s="33">
        <v>73</v>
      </c>
      <c r="O51" s="33">
        <f t="shared" si="24"/>
        <v>68</v>
      </c>
      <c r="P51" s="45">
        <f t="shared" si="18"/>
        <v>24.533333333333331</v>
      </c>
      <c r="Q51" s="46">
        <f t="shared" si="21"/>
        <v>0</v>
      </c>
      <c r="R51" s="46">
        <f t="shared" si="22"/>
        <v>0</v>
      </c>
      <c r="S51" s="34">
        <f t="shared" si="12"/>
        <v>38955.511962868404</v>
      </c>
      <c r="T51" s="35">
        <f t="shared" si="13"/>
        <v>38955.528999905444</v>
      </c>
      <c r="U51" s="23">
        <f t="shared" si="25"/>
        <v>170.18566666666666</v>
      </c>
      <c r="V51" s="23">
        <f t="shared" si="26"/>
        <v>58.44616666666667</v>
      </c>
      <c r="W51">
        <v>43</v>
      </c>
    </row>
    <row r="52" spans="1:23" ht="12.75">
      <c r="A52" s="1" t="s">
        <v>54</v>
      </c>
      <c r="B52" s="42" t="s">
        <v>172</v>
      </c>
      <c r="C52" s="43">
        <v>58</v>
      </c>
      <c r="D52" s="23">
        <v>37.020000000000003</v>
      </c>
      <c r="E52" s="43" t="s">
        <v>173</v>
      </c>
      <c r="F52" s="44">
        <v>170</v>
      </c>
      <c r="G52" s="23">
        <v>16.53</v>
      </c>
      <c r="H52" s="43" t="s">
        <v>170</v>
      </c>
      <c r="I52" s="30">
        <f t="shared" si="11"/>
        <v>10.639183519366668</v>
      </c>
      <c r="J52" s="31">
        <f t="shared" si="3"/>
        <v>17.159973418333337</v>
      </c>
      <c r="K52" s="121">
        <v>10</v>
      </c>
      <c r="L52" s="121">
        <f t="shared" si="23"/>
        <v>1.0639183519366668</v>
      </c>
      <c r="M52" s="20"/>
      <c r="N52" s="33">
        <v>72</v>
      </c>
      <c r="O52" s="33">
        <f t="shared" si="24"/>
        <v>67</v>
      </c>
      <c r="P52" s="45">
        <f t="shared" si="18"/>
        <v>24.466666666666669</v>
      </c>
      <c r="Q52" s="46">
        <f t="shared" si="21"/>
        <v>30</v>
      </c>
      <c r="R52" s="46">
        <f t="shared" si="22"/>
        <v>0</v>
      </c>
      <c r="S52" s="34">
        <f t="shared" si="12"/>
        <v>38955.573329836778</v>
      </c>
      <c r="T52" s="35">
        <f t="shared" si="13"/>
        <v>38955.611153910853</v>
      </c>
      <c r="U52" s="23">
        <f t="shared" si="25"/>
        <v>170.27549999999999</v>
      </c>
      <c r="V52" s="23">
        <f t="shared" si="26"/>
        <v>58.616999999999997</v>
      </c>
      <c r="W52">
        <v>42</v>
      </c>
    </row>
    <row r="53" spans="1:23" ht="12.75">
      <c r="A53" s="1" t="s">
        <v>53</v>
      </c>
      <c r="B53" s="42" t="s">
        <v>175</v>
      </c>
      <c r="C53" s="43">
        <v>58</v>
      </c>
      <c r="D53" s="23">
        <v>46.46</v>
      </c>
      <c r="E53" s="43" t="s">
        <v>173</v>
      </c>
      <c r="F53" s="44">
        <v>170</v>
      </c>
      <c r="G53" s="23">
        <v>17.62</v>
      </c>
      <c r="H53" s="43" t="s">
        <v>170</v>
      </c>
      <c r="I53" s="30">
        <f t="shared" si="11"/>
        <v>9.4669734195530104</v>
      </c>
      <c r="J53" s="31">
        <f t="shared" si="3"/>
        <v>15.269311967020984</v>
      </c>
      <c r="K53" s="121">
        <v>10</v>
      </c>
      <c r="L53" s="121">
        <f t="shared" si="23"/>
        <v>0.94669734195530109</v>
      </c>
      <c r="M53" s="20"/>
      <c r="N53" s="33">
        <v>71</v>
      </c>
      <c r="O53" s="33">
        <f t="shared" si="24"/>
        <v>66</v>
      </c>
      <c r="P53" s="45">
        <f t="shared" si="18"/>
        <v>24.4</v>
      </c>
      <c r="Q53" s="46">
        <f t="shared" si="21"/>
        <v>0</v>
      </c>
      <c r="R53" s="46">
        <f t="shared" si="22"/>
        <v>0</v>
      </c>
      <c r="S53" s="34">
        <f t="shared" si="12"/>
        <v>38955.650599633438</v>
      </c>
      <c r="T53" s="35">
        <f t="shared" si="13"/>
        <v>38955.667544077885</v>
      </c>
      <c r="U53" s="23">
        <f t="shared" si="25"/>
        <v>170.29366666666667</v>
      </c>
      <c r="V53" s="23">
        <f t="shared" si="26"/>
        <v>58.774333333333331</v>
      </c>
      <c r="W53">
        <v>41</v>
      </c>
    </row>
    <row r="54" spans="1:23" ht="12.75">
      <c r="A54" s="1" t="s">
        <v>52</v>
      </c>
      <c r="B54" s="42" t="s">
        <v>172</v>
      </c>
      <c r="C54" s="43">
        <v>58</v>
      </c>
      <c r="D54" s="23">
        <v>56.9</v>
      </c>
      <c r="E54" s="43" t="s">
        <v>173</v>
      </c>
      <c r="F54" s="44">
        <v>170</v>
      </c>
      <c r="G54" s="23">
        <v>19.64</v>
      </c>
      <c r="H54" s="43" t="s">
        <v>170</v>
      </c>
      <c r="I54" s="30">
        <f t="shared" si="11"/>
        <v>10.502125950368709</v>
      </c>
      <c r="J54" s="31">
        <f t="shared" si="3"/>
        <v>16.93891282317534</v>
      </c>
      <c r="K54" s="121">
        <v>10</v>
      </c>
      <c r="L54" s="121">
        <f t="shared" si="23"/>
        <v>1.050212595036871</v>
      </c>
      <c r="M54" s="20"/>
      <c r="N54" s="33">
        <v>72</v>
      </c>
      <c r="O54" s="33">
        <f t="shared" si="24"/>
        <v>67</v>
      </c>
      <c r="P54" s="45">
        <f t="shared" si="18"/>
        <v>24.466666666666669</v>
      </c>
      <c r="Q54" s="46">
        <f t="shared" si="21"/>
        <v>30</v>
      </c>
      <c r="R54" s="46">
        <f t="shared" si="22"/>
        <v>0</v>
      </c>
      <c r="S54" s="34">
        <f t="shared" si="12"/>
        <v>38955.711302936012</v>
      </c>
      <c r="T54" s="35">
        <f t="shared" si="13"/>
        <v>38955.749127010087</v>
      </c>
      <c r="U54" s="23">
        <f t="shared" si="25"/>
        <v>170.32733333333334</v>
      </c>
      <c r="V54" s="23">
        <f t="shared" si="26"/>
        <v>58.948333333333331</v>
      </c>
      <c r="W54">
        <v>40</v>
      </c>
    </row>
    <row r="55" spans="1:23" ht="12.75">
      <c r="A55" s="1" t="s">
        <v>51</v>
      </c>
      <c r="B55" s="42" t="s">
        <v>175</v>
      </c>
      <c r="C55" s="43">
        <v>59</v>
      </c>
      <c r="D55" s="23">
        <v>6.41</v>
      </c>
      <c r="E55" s="43" t="s">
        <v>173</v>
      </c>
      <c r="F55" s="44">
        <v>170</v>
      </c>
      <c r="G55" s="23">
        <v>14.81</v>
      </c>
      <c r="H55" s="43" t="s">
        <v>170</v>
      </c>
      <c r="I55" s="30">
        <f t="shared" si="11"/>
        <v>9.8394695221029735</v>
      </c>
      <c r="J55" s="31">
        <f t="shared" si="3"/>
        <v>15.870112132424151</v>
      </c>
      <c r="K55" s="121">
        <v>10</v>
      </c>
      <c r="L55" s="121">
        <f t="shared" si="23"/>
        <v>0.98394695221029738</v>
      </c>
      <c r="M55" s="20"/>
      <c r="N55" s="33">
        <v>69</v>
      </c>
      <c r="O55" s="33">
        <f t="shared" si="24"/>
        <v>64</v>
      </c>
      <c r="P55" s="45">
        <f t="shared" si="18"/>
        <v>24.266666666666666</v>
      </c>
      <c r="Q55" s="46">
        <f t="shared" si="21"/>
        <v>0</v>
      </c>
      <c r="R55" s="46">
        <f t="shared" si="22"/>
        <v>0</v>
      </c>
      <c r="S55" s="34">
        <f t="shared" si="12"/>
        <v>38955.790124799765</v>
      </c>
      <c r="T55" s="35">
        <f t="shared" si="13"/>
        <v>38955.80697665162</v>
      </c>
      <c r="U55" s="23">
        <f t="shared" si="25"/>
        <v>170.24683333333334</v>
      </c>
      <c r="V55" s="23">
        <f t="shared" si="26"/>
        <v>59.106833333333334</v>
      </c>
      <c r="W55">
        <v>39</v>
      </c>
    </row>
    <row r="56" spans="1:23" ht="12.75">
      <c r="A56" s="1" t="s">
        <v>50</v>
      </c>
      <c r="B56" s="42" t="s">
        <v>172</v>
      </c>
      <c r="C56" s="43">
        <v>59</v>
      </c>
      <c r="D56" s="23">
        <v>14.82</v>
      </c>
      <c r="E56" s="43" t="s">
        <v>173</v>
      </c>
      <c r="F56" s="44">
        <v>170</v>
      </c>
      <c r="G56" s="23">
        <v>24.73</v>
      </c>
      <c r="H56" s="43" t="s">
        <v>170</v>
      </c>
      <c r="I56" s="30">
        <f t="shared" si="11"/>
        <v>9.8366888807758759</v>
      </c>
      <c r="J56" s="31">
        <f t="shared" si="3"/>
        <v>15.865627227057864</v>
      </c>
      <c r="K56" s="121">
        <v>10</v>
      </c>
      <c r="L56" s="121">
        <f t="shared" si="23"/>
        <v>0.98366888807758757</v>
      </c>
      <c r="M56" s="20"/>
      <c r="N56" s="33">
        <v>68</v>
      </c>
      <c r="O56" s="33">
        <f t="shared" si="24"/>
        <v>63</v>
      </c>
      <c r="P56" s="45">
        <f t="shared" si="18"/>
        <v>24.2</v>
      </c>
      <c r="Q56" s="46">
        <f t="shared" si="21"/>
        <v>30</v>
      </c>
      <c r="R56" s="46">
        <f t="shared" si="22"/>
        <v>0</v>
      </c>
      <c r="S56" s="34">
        <f t="shared" si="12"/>
        <v>38955.847962855289</v>
      </c>
      <c r="T56" s="35">
        <f t="shared" si="13"/>
        <v>38955.885601744179</v>
      </c>
      <c r="U56" s="23">
        <f t="shared" si="25"/>
        <v>170.41216666666668</v>
      </c>
      <c r="V56" s="23">
        <f t="shared" si="26"/>
        <v>59.247</v>
      </c>
      <c r="W56">
        <v>38</v>
      </c>
    </row>
    <row r="57" spans="1:23" ht="12.75">
      <c r="A57" s="1" t="s">
        <v>49</v>
      </c>
      <c r="B57" s="42" t="s">
        <v>175</v>
      </c>
      <c r="C57" s="43">
        <v>59</v>
      </c>
      <c r="D57" s="23">
        <v>20.12</v>
      </c>
      <c r="E57" s="43" t="s">
        <v>173</v>
      </c>
      <c r="F57" s="44">
        <v>170</v>
      </c>
      <c r="G57" s="23">
        <v>39.35</v>
      </c>
      <c r="H57" s="43" t="s">
        <v>170</v>
      </c>
      <c r="I57" s="30">
        <f t="shared" si="11"/>
        <v>9.1659879700824334</v>
      </c>
      <c r="J57" s="31">
        <f t="shared" si="3"/>
        <v>14.783851564649087</v>
      </c>
      <c r="K57" s="121">
        <v>10</v>
      </c>
      <c r="L57" s="121">
        <f t="shared" si="23"/>
        <v>0.91659879700824332</v>
      </c>
      <c r="M57" s="20"/>
      <c r="N57" s="33">
        <v>70</v>
      </c>
      <c r="O57" s="33">
        <f t="shared" si="24"/>
        <v>65</v>
      </c>
      <c r="P57" s="45">
        <f t="shared" si="18"/>
        <v>24.333333333333332</v>
      </c>
      <c r="Q57" s="46">
        <f t="shared" si="21"/>
        <v>0</v>
      </c>
      <c r="R57" s="46">
        <f t="shared" si="22"/>
        <v>0</v>
      </c>
      <c r="S57" s="34">
        <f t="shared" si="12"/>
        <v>38955.923793360722</v>
      </c>
      <c r="T57" s="35">
        <f t="shared" si="13"/>
        <v>38955.940691508869</v>
      </c>
      <c r="U57" s="23">
        <f t="shared" si="25"/>
        <v>170.65583333333333</v>
      </c>
      <c r="V57" s="23">
        <f t="shared" si="26"/>
        <v>59.335333333333331</v>
      </c>
      <c r="W57">
        <v>37</v>
      </c>
    </row>
    <row r="58" spans="1:23" ht="12.75">
      <c r="A58" s="1" t="s">
        <v>48</v>
      </c>
      <c r="B58" s="42" t="s">
        <v>172</v>
      </c>
      <c r="C58" s="43">
        <v>59</v>
      </c>
      <c r="D58" s="23">
        <v>26.14</v>
      </c>
      <c r="E58" s="43" t="s">
        <v>173</v>
      </c>
      <c r="F58" s="44">
        <v>170</v>
      </c>
      <c r="G58" s="23">
        <v>54.36</v>
      </c>
      <c r="H58" s="43" t="s">
        <v>170</v>
      </c>
      <c r="I58" s="30">
        <f t="shared" si="11"/>
        <v>9.7398835818251541</v>
      </c>
      <c r="J58" s="31">
        <f t="shared" si="3"/>
        <v>15.709489648105087</v>
      </c>
      <c r="K58" s="121">
        <v>10</v>
      </c>
      <c r="L58" s="121">
        <f t="shared" si="23"/>
        <v>0.97398835818251539</v>
      </c>
      <c r="M58" s="20"/>
      <c r="N58" s="33">
        <v>86</v>
      </c>
      <c r="O58" s="33">
        <f t="shared" si="24"/>
        <v>81</v>
      </c>
      <c r="P58" s="45">
        <f t="shared" si="18"/>
        <v>25.4</v>
      </c>
      <c r="Q58" s="46">
        <f t="shared" si="21"/>
        <v>30</v>
      </c>
      <c r="R58" s="46">
        <f t="shared" si="22"/>
        <v>0</v>
      </c>
      <c r="S58" s="34">
        <f t="shared" si="12"/>
        <v>38955.981274357124</v>
      </c>
      <c r="T58" s="35">
        <f t="shared" si="13"/>
        <v>38956.019746579346</v>
      </c>
      <c r="U58" s="23">
        <f t="shared" si="25"/>
        <v>170.90600000000001</v>
      </c>
      <c r="V58" s="23">
        <f t="shared" si="26"/>
        <v>59.43566666666667</v>
      </c>
      <c r="W58">
        <v>36</v>
      </c>
    </row>
    <row r="59" spans="1:23" ht="12.75">
      <c r="A59" s="1" t="s">
        <v>47</v>
      </c>
      <c r="B59" s="42" t="s">
        <v>175</v>
      </c>
      <c r="C59" s="43">
        <v>59</v>
      </c>
      <c r="D59" s="23">
        <v>35.700000000000003</v>
      </c>
      <c r="E59" s="43" t="s">
        <v>173</v>
      </c>
      <c r="F59" s="44">
        <v>170</v>
      </c>
      <c r="G59" s="23">
        <v>55.37</v>
      </c>
      <c r="H59" s="43" t="s">
        <v>170</v>
      </c>
      <c r="I59" s="30">
        <f t="shared" si="11"/>
        <v>9.5837209320237058</v>
      </c>
      <c r="J59" s="31">
        <f t="shared" si="3"/>
        <v>15.457614406489848</v>
      </c>
      <c r="K59" s="121">
        <v>10</v>
      </c>
      <c r="L59" s="121">
        <f t="shared" si="23"/>
        <v>0.9583720932023706</v>
      </c>
      <c r="M59" s="20"/>
      <c r="N59" s="33">
        <v>85</v>
      </c>
      <c r="O59" s="33">
        <f t="shared" si="24"/>
        <v>80</v>
      </c>
      <c r="P59" s="45">
        <f t="shared" si="18"/>
        <v>25.333333333333332</v>
      </c>
      <c r="Q59" s="46">
        <f t="shared" si="21"/>
        <v>0</v>
      </c>
      <c r="R59" s="46">
        <f t="shared" si="22"/>
        <v>0</v>
      </c>
      <c r="S59" s="34">
        <f t="shared" si="12"/>
        <v>38956.059678749894</v>
      </c>
      <c r="T59" s="35">
        <f t="shared" si="13"/>
        <v>38956.077271342489</v>
      </c>
      <c r="U59" s="23">
        <f t="shared" si="25"/>
        <v>170.92283333333333</v>
      </c>
      <c r="V59" s="23">
        <f t="shared" si="26"/>
        <v>59.594999999999999</v>
      </c>
      <c r="W59">
        <v>35</v>
      </c>
    </row>
    <row r="60" spans="1:23" ht="12.75">
      <c r="A60" s="1" t="s">
        <v>46</v>
      </c>
      <c r="B60" s="42" t="s">
        <v>172</v>
      </c>
      <c r="C60" s="43">
        <v>59</v>
      </c>
      <c r="D60" s="23">
        <v>42.93</v>
      </c>
      <c r="E60" s="43" t="s">
        <v>173</v>
      </c>
      <c r="F60" s="44">
        <v>171</v>
      </c>
      <c r="G60" s="23">
        <v>8.39</v>
      </c>
      <c r="H60" s="43" t="s">
        <v>170</v>
      </c>
      <c r="I60" s="30">
        <f t="shared" si="11"/>
        <v>9.7844158995810933</v>
      </c>
      <c r="J60" s="31">
        <f t="shared" si="3"/>
        <v>15.781315967066279</v>
      </c>
      <c r="K60" s="121">
        <v>10</v>
      </c>
      <c r="L60" s="121">
        <f t="shared" si="23"/>
        <v>0.97844158995810937</v>
      </c>
      <c r="M60" s="20"/>
      <c r="N60" s="33">
        <v>84</v>
      </c>
      <c r="O60" s="33">
        <f t="shared" si="24"/>
        <v>79</v>
      </c>
      <c r="P60" s="45">
        <f t="shared" si="18"/>
        <v>25.266666666666666</v>
      </c>
      <c r="Q60" s="46">
        <f t="shared" si="21"/>
        <v>30</v>
      </c>
      <c r="R60" s="46">
        <f t="shared" si="22"/>
        <v>0</v>
      </c>
      <c r="S60" s="34">
        <f t="shared" si="12"/>
        <v>38956.118039742069</v>
      </c>
      <c r="T60" s="35">
        <f t="shared" si="13"/>
        <v>38956.156419371699</v>
      </c>
      <c r="U60" s="23">
        <f t="shared" si="25"/>
        <v>171.13983333333334</v>
      </c>
      <c r="V60" s="23">
        <f t="shared" si="26"/>
        <v>59.715499999999999</v>
      </c>
      <c r="W60">
        <v>34</v>
      </c>
    </row>
    <row r="61" spans="1:23" ht="12.75">
      <c r="A61" s="1" t="s">
        <v>45</v>
      </c>
      <c r="B61" s="95" t="s">
        <v>175</v>
      </c>
      <c r="C61" s="43">
        <v>59</v>
      </c>
      <c r="D61" s="23">
        <v>46.62</v>
      </c>
      <c r="E61" s="43" t="s">
        <v>173</v>
      </c>
      <c r="F61" s="44">
        <v>171</v>
      </c>
      <c r="G61" s="23">
        <v>26.98</v>
      </c>
      <c r="H61" s="43" t="s">
        <v>170</v>
      </c>
      <c r="I61" s="30">
        <f t="shared" si="11"/>
        <v>10.076863144077166</v>
      </c>
      <c r="J61" s="31">
        <f t="shared" si="3"/>
        <v>16.253005071092204</v>
      </c>
      <c r="K61" s="121">
        <v>10</v>
      </c>
      <c r="L61" s="121">
        <f t="shared" si="23"/>
        <v>1.0076863144077166</v>
      </c>
      <c r="M61" s="20"/>
      <c r="N61" s="33">
        <v>83</v>
      </c>
      <c r="O61" s="33">
        <f t="shared" si="24"/>
        <v>78</v>
      </c>
      <c r="P61" s="45">
        <f t="shared" si="18"/>
        <v>25.2</v>
      </c>
      <c r="Q61" s="46">
        <f t="shared" si="21"/>
        <v>0</v>
      </c>
      <c r="R61" s="46">
        <f t="shared" si="22"/>
        <v>0</v>
      </c>
      <c r="S61" s="34">
        <f t="shared" si="12"/>
        <v>38956.198406301468</v>
      </c>
      <c r="T61" s="35">
        <f t="shared" si="13"/>
        <v>38956.21590630147</v>
      </c>
      <c r="U61" s="23">
        <f t="shared" si="25"/>
        <v>171.44966666666667</v>
      </c>
      <c r="V61" s="23">
        <f t="shared" si="26"/>
        <v>59.777000000000001</v>
      </c>
      <c r="W61">
        <v>33</v>
      </c>
    </row>
    <row r="62" spans="1:23" ht="12.75">
      <c r="A62" s="143" t="s">
        <v>44</v>
      </c>
      <c r="B62" s="68" t="s">
        <v>172</v>
      </c>
      <c r="C62" s="85">
        <v>59</v>
      </c>
      <c r="D62" s="86">
        <v>53.88</v>
      </c>
      <c r="E62" s="69" t="s">
        <v>173</v>
      </c>
      <c r="F62" s="85">
        <v>171</v>
      </c>
      <c r="G62" s="86">
        <v>15.5</v>
      </c>
      <c r="H62" s="69" t="s">
        <v>170</v>
      </c>
      <c r="I62" s="30">
        <f t="shared" si="11"/>
        <v>9.2825015397302835</v>
      </c>
      <c r="J62" s="31">
        <f t="shared" si="3"/>
        <v>14.971776676984328</v>
      </c>
      <c r="K62" s="121">
        <v>10</v>
      </c>
      <c r="L62" s="121">
        <f t="shared" si="23"/>
        <v>0.92825015397302835</v>
      </c>
      <c r="M62" s="20"/>
      <c r="N62" s="33">
        <v>81</v>
      </c>
      <c r="O62" s="33">
        <f t="shared" si="24"/>
        <v>76</v>
      </c>
      <c r="P62" s="45">
        <f t="shared" si="18"/>
        <v>25.066666666666666</v>
      </c>
      <c r="Q62" s="46">
        <f t="shared" si="21"/>
        <v>30</v>
      </c>
      <c r="R62" s="46">
        <v>92</v>
      </c>
      <c r="S62" s="34">
        <f t="shared" si="12"/>
        <v>38956.254583391215</v>
      </c>
      <c r="T62" s="35">
        <f t="shared" si="13"/>
        <v>38956.356713020847</v>
      </c>
      <c r="U62" s="23">
        <f t="shared" si="25"/>
        <v>171.25833333333333</v>
      </c>
      <c r="V62" s="23">
        <f t="shared" si="26"/>
        <v>59.898000000000003</v>
      </c>
      <c r="W62">
        <v>32</v>
      </c>
    </row>
    <row r="63" spans="1:23" ht="12.75">
      <c r="A63" s="144" t="s">
        <v>43</v>
      </c>
      <c r="B63" s="68" t="s">
        <v>172</v>
      </c>
      <c r="C63" s="92">
        <v>59</v>
      </c>
      <c r="D63" s="93">
        <v>42</v>
      </c>
      <c r="E63" s="104" t="s">
        <v>173</v>
      </c>
      <c r="F63" s="92">
        <v>171</v>
      </c>
      <c r="G63" s="93">
        <v>30</v>
      </c>
      <c r="H63" s="104" t="s">
        <v>170</v>
      </c>
      <c r="I63" s="30">
        <f t="shared" si="11"/>
        <v>13.950458070975861</v>
      </c>
      <c r="J63" s="31">
        <f t="shared" si="3"/>
        <v>22.500738824154613</v>
      </c>
      <c r="K63" s="121">
        <v>10</v>
      </c>
      <c r="L63" s="121">
        <f t="shared" si="23"/>
        <v>1.3950458070975862</v>
      </c>
      <c r="M63" s="94"/>
      <c r="N63" s="33">
        <v>80</v>
      </c>
      <c r="O63" s="33">
        <f t="shared" si="24"/>
        <v>75</v>
      </c>
      <c r="P63" s="45">
        <f t="shared" si="18"/>
        <v>25</v>
      </c>
      <c r="Q63" s="46">
        <f t="shared" si="21"/>
        <v>30</v>
      </c>
      <c r="R63" s="46">
        <v>91</v>
      </c>
      <c r="S63" s="34">
        <f t="shared" si="12"/>
        <v>38956.414839929479</v>
      </c>
      <c r="T63" s="35">
        <f t="shared" si="13"/>
        <v>38956.516228818371</v>
      </c>
      <c r="U63" s="23">
        <f t="shared" si="25"/>
        <v>171.5</v>
      </c>
      <c r="V63" s="23">
        <f t="shared" si="26"/>
        <v>59.7</v>
      </c>
      <c r="W63">
        <v>31</v>
      </c>
    </row>
    <row r="64" spans="1:23" ht="12.75">
      <c r="A64" s="73" t="s">
        <v>41</v>
      </c>
      <c r="B64" s="68" t="s">
        <v>42</v>
      </c>
      <c r="C64" s="69">
        <v>59</v>
      </c>
      <c r="D64" s="70">
        <v>53.5</v>
      </c>
      <c r="E64" s="69" t="s">
        <v>173</v>
      </c>
      <c r="F64" s="90">
        <v>171</v>
      </c>
      <c r="G64" s="91">
        <v>42.660000000000764</v>
      </c>
      <c r="H64" s="69" t="s">
        <v>170</v>
      </c>
      <c r="I64" s="30">
        <f t="shared" si="11"/>
        <v>13.155878190078072</v>
      </c>
      <c r="J64" s="31">
        <f t="shared" si="3"/>
        <v>21.219158371093666</v>
      </c>
      <c r="K64" s="121">
        <v>10</v>
      </c>
      <c r="L64" s="121">
        <f t="shared" si="23"/>
        <v>1.3155878190078072</v>
      </c>
      <c r="M64" s="20"/>
      <c r="N64" s="33">
        <v>79</v>
      </c>
      <c r="O64" s="33">
        <f t="shared" si="24"/>
        <v>74</v>
      </c>
      <c r="P64" s="45">
        <f t="shared" si="18"/>
        <v>0</v>
      </c>
      <c r="Q64" s="46">
        <f t="shared" si="21"/>
        <v>0</v>
      </c>
      <c r="R64" s="46">
        <v>90</v>
      </c>
      <c r="S64" s="34">
        <f t="shared" si="12"/>
        <v>38956.5710449775</v>
      </c>
      <c r="T64" s="35">
        <f t="shared" si="13"/>
        <v>38956.6335449775</v>
      </c>
      <c r="U64" s="23">
        <f t="shared" si="25"/>
        <v>171.71100000000001</v>
      </c>
      <c r="V64" s="23">
        <f t="shared" si="26"/>
        <v>59.891666666666666</v>
      </c>
      <c r="W64">
        <v>30</v>
      </c>
    </row>
    <row r="65" spans="1:23" ht="12.75">
      <c r="A65" s="53" t="s">
        <v>41</v>
      </c>
      <c r="B65" s="54" t="s">
        <v>172</v>
      </c>
      <c r="C65" s="55">
        <v>59</v>
      </c>
      <c r="D65" s="56">
        <v>53.5</v>
      </c>
      <c r="E65" s="55" t="s">
        <v>173</v>
      </c>
      <c r="F65" s="99">
        <v>171</v>
      </c>
      <c r="G65" s="98">
        <v>42.660000000000764</v>
      </c>
      <c r="H65" s="55" t="s">
        <v>170</v>
      </c>
      <c r="I65" s="30">
        <f t="shared" si="11"/>
        <v>0.01</v>
      </c>
      <c r="J65" s="31">
        <f t="shared" si="3"/>
        <v>1.6129032258064516E-2</v>
      </c>
      <c r="K65" s="121">
        <v>10</v>
      </c>
      <c r="L65" s="121">
        <f t="shared" si="23"/>
        <v>1E-3</v>
      </c>
      <c r="M65" s="59"/>
      <c r="N65" s="60">
        <v>79</v>
      </c>
      <c r="O65" s="60">
        <f t="shared" si="24"/>
        <v>74</v>
      </c>
      <c r="P65" s="100">
        <f t="shared" si="18"/>
        <v>24.933333333333334</v>
      </c>
      <c r="Q65" s="101">
        <f t="shared" si="21"/>
        <v>30</v>
      </c>
      <c r="R65" s="101">
        <f t="shared" ref="R65:R79" si="27">(IF(RIGHT($B65,4)="Nets",40,0))</f>
        <v>0</v>
      </c>
      <c r="S65" s="34">
        <f t="shared" si="12"/>
        <v>38956.633586644166</v>
      </c>
      <c r="T65" s="35">
        <f t="shared" si="13"/>
        <v>38956.671734792311</v>
      </c>
      <c r="U65" s="23">
        <f t="shared" si="25"/>
        <v>171.71100000000001</v>
      </c>
      <c r="V65" s="23">
        <f t="shared" si="26"/>
        <v>59.891666666666666</v>
      </c>
      <c r="W65">
        <v>29</v>
      </c>
    </row>
    <row r="66" spans="1:23" ht="12.75">
      <c r="A66" s="61" t="s">
        <v>39</v>
      </c>
      <c r="B66" s="87" t="s">
        <v>40</v>
      </c>
      <c r="C66" s="88">
        <v>59</v>
      </c>
      <c r="D66" s="89">
        <v>54.578000000000003</v>
      </c>
      <c r="E66" s="88" t="s">
        <v>173</v>
      </c>
      <c r="F66" s="88">
        <v>171</v>
      </c>
      <c r="G66" s="89">
        <v>42.472000000000001</v>
      </c>
      <c r="H66" s="88" t="s">
        <v>170</v>
      </c>
      <c r="I66" s="30">
        <f t="shared" si="11"/>
        <v>1.0921151173317569</v>
      </c>
      <c r="J66" s="31">
        <f t="shared" si="3"/>
        <v>1.7614759956963821</v>
      </c>
      <c r="K66" s="121">
        <v>10</v>
      </c>
      <c r="L66" s="121">
        <f t="shared" si="23"/>
        <v>0.1092115117331757</v>
      </c>
      <c r="M66" s="20"/>
      <c r="N66" s="33">
        <v>79</v>
      </c>
      <c r="O66" s="33">
        <f>N66-5</f>
        <v>74</v>
      </c>
      <c r="P66" s="45">
        <f>IF(LEFT($B66,3)="ctd",IF($O66&lt;200,($O66/30+$O66/30+20),(IF($O66&gt;200,(200/30+($O66-200)/45+$O66/50+20),1.4))),0)</f>
        <v>0</v>
      </c>
      <c r="Q66" s="46">
        <f t="shared" si="21"/>
        <v>0</v>
      </c>
      <c r="R66" s="46">
        <f t="shared" si="27"/>
        <v>0</v>
      </c>
      <c r="S66" s="34">
        <f t="shared" si="12"/>
        <v>38956.676285271969</v>
      </c>
      <c r="T66" s="35">
        <f t="shared" si="13"/>
        <v>38956.676285271969</v>
      </c>
      <c r="U66" s="23">
        <f t="shared" si="25"/>
        <v>171.70786666666666</v>
      </c>
      <c r="V66" s="23">
        <f t="shared" si="26"/>
        <v>59.909633333333332</v>
      </c>
      <c r="W66">
        <v>28</v>
      </c>
    </row>
    <row r="67" spans="1:23" ht="25.5">
      <c r="A67" s="73" t="s">
        <v>38</v>
      </c>
      <c r="B67" s="68" t="s">
        <v>172</v>
      </c>
      <c r="C67" s="85">
        <v>60</v>
      </c>
      <c r="D67" s="86">
        <v>4.5</v>
      </c>
      <c r="E67" s="69" t="s">
        <v>173</v>
      </c>
      <c r="F67" s="85">
        <v>172</v>
      </c>
      <c r="G67" s="86">
        <v>0</v>
      </c>
      <c r="H67" s="69" t="s">
        <v>170</v>
      </c>
      <c r="I67" s="30">
        <f t="shared" si="11"/>
        <v>13.24966784298706</v>
      </c>
      <c r="J67" s="31">
        <f t="shared" si="3"/>
        <v>21.37043200481784</v>
      </c>
      <c r="K67" s="121">
        <v>10</v>
      </c>
      <c r="L67" s="121">
        <f t="shared" si="23"/>
        <v>1.3249667842987061</v>
      </c>
      <c r="M67" s="20"/>
      <c r="N67" s="33">
        <v>77</v>
      </c>
      <c r="O67" s="33">
        <f>N67-5</f>
        <v>72</v>
      </c>
      <c r="P67" s="45">
        <f t="shared" si="18"/>
        <v>24.8</v>
      </c>
      <c r="Q67" s="46">
        <f>(IF(RIGHT($B67,3)="BON",30,0))</f>
        <v>30</v>
      </c>
      <c r="R67" s="46">
        <f t="shared" si="27"/>
        <v>0</v>
      </c>
      <c r="S67" s="34">
        <f t="shared" si="12"/>
        <v>38956.731492221312</v>
      </c>
      <c r="T67" s="35">
        <f t="shared" si="13"/>
        <v>38956.769547776865</v>
      </c>
      <c r="U67" s="23">
        <f t="shared" si="25"/>
        <v>172</v>
      </c>
      <c r="V67" s="23">
        <f t="shared" si="26"/>
        <v>60.075000000000003</v>
      </c>
      <c r="W67">
        <v>27</v>
      </c>
    </row>
    <row r="68" spans="1:23" ht="12.75">
      <c r="A68" s="73" t="s">
        <v>37</v>
      </c>
      <c r="B68" s="68" t="s">
        <v>172</v>
      </c>
      <c r="C68" s="85">
        <v>59</v>
      </c>
      <c r="D68" s="86">
        <v>53.88</v>
      </c>
      <c r="E68" s="69" t="s">
        <v>173</v>
      </c>
      <c r="F68" s="85">
        <v>172</v>
      </c>
      <c r="G68" s="86">
        <v>10</v>
      </c>
      <c r="H68" s="69" t="s">
        <v>170</v>
      </c>
      <c r="I68" s="30">
        <f t="shared" si="11"/>
        <v>11.749020231736104</v>
      </c>
      <c r="J68" s="31">
        <f t="shared" si="3"/>
        <v>18.950032631832425</v>
      </c>
      <c r="K68" s="121">
        <v>10</v>
      </c>
      <c r="L68" s="121">
        <f t="shared" si="23"/>
        <v>1.1749020231736105</v>
      </c>
      <c r="M68" s="20"/>
      <c r="N68" s="33">
        <v>76</v>
      </c>
      <c r="O68" s="33">
        <f>N68-5</f>
        <v>71</v>
      </c>
      <c r="P68" s="45">
        <f t="shared" si="18"/>
        <v>24.733333333333334</v>
      </c>
      <c r="Q68" s="46">
        <f>(IF(RIGHT($B68,3)="BON",30,0))</f>
        <v>30</v>
      </c>
      <c r="R68" s="46">
        <f t="shared" si="27"/>
        <v>0</v>
      </c>
      <c r="S68" s="34">
        <f t="shared" si="12"/>
        <v>38956.818502027832</v>
      </c>
      <c r="T68" s="35">
        <f t="shared" si="13"/>
        <v>38956.856511287093</v>
      </c>
      <c r="U68" s="23">
        <f t="shared" si="25"/>
        <v>172.16666666666666</v>
      </c>
      <c r="V68" s="23">
        <f t="shared" si="26"/>
        <v>59.898000000000003</v>
      </c>
      <c r="W68">
        <v>26</v>
      </c>
    </row>
    <row r="69" spans="1:23" ht="12.75">
      <c r="A69" s="142" t="s">
        <v>36</v>
      </c>
      <c r="B69" s="77" t="s">
        <v>175</v>
      </c>
      <c r="C69" s="43">
        <v>59</v>
      </c>
      <c r="D69" s="23">
        <v>54.69</v>
      </c>
      <c r="E69" s="43" t="s">
        <v>173</v>
      </c>
      <c r="F69" s="44">
        <v>172</v>
      </c>
      <c r="G69" s="23">
        <v>26.11</v>
      </c>
      <c r="H69" s="43" t="s">
        <v>170</v>
      </c>
      <c r="I69" s="30">
        <f t="shared" si="11"/>
        <v>8.1286846073928096</v>
      </c>
      <c r="J69" s="31">
        <f t="shared" ref="J69:J132" si="28">I69/0.62</f>
        <v>13.110781624827112</v>
      </c>
      <c r="K69" s="121">
        <v>10</v>
      </c>
      <c r="L69" s="121">
        <f t="shared" si="23"/>
        <v>0.81286846073928098</v>
      </c>
      <c r="M69" s="20"/>
      <c r="N69" s="33">
        <v>74</v>
      </c>
      <c r="O69" s="33">
        <f>N69-5</f>
        <v>69</v>
      </c>
      <c r="P69" s="45">
        <f t="shared" si="18"/>
        <v>24.6</v>
      </c>
      <c r="Q69" s="46">
        <f>(IF(RIGHT($B69,3)="BON",30,0))</f>
        <v>0</v>
      </c>
      <c r="R69" s="46">
        <f t="shared" si="27"/>
        <v>0</v>
      </c>
      <c r="S69" s="34">
        <f t="shared" si="12"/>
        <v>38956.89038080629</v>
      </c>
      <c r="T69" s="35">
        <f t="shared" si="13"/>
        <v>38956.907464139622</v>
      </c>
      <c r="U69" s="23">
        <f t="shared" si="25"/>
        <v>172.43516666666667</v>
      </c>
      <c r="V69" s="23">
        <f t="shared" si="26"/>
        <v>59.911499999999997</v>
      </c>
      <c r="W69">
        <v>25</v>
      </c>
    </row>
    <row r="70" spans="1:23" ht="12.75">
      <c r="A70" s="140" t="s">
        <v>35</v>
      </c>
      <c r="B70" s="147" t="s">
        <v>172</v>
      </c>
      <c r="C70" s="149">
        <v>59</v>
      </c>
      <c r="D70" s="153">
        <v>58.69</v>
      </c>
      <c r="E70" s="149" t="s">
        <v>173</v>
      </c>
      <c r="F70" s="156">
        <v>172</v>
      </c>
      <c r="G70" s="153">
        <v>44.77</v>
      </c>
      <c r="H70" s="149" t="s">
        <v>170</v>
      </c>
      <c r="I70" s="30">
        <f t="shared" ref="I70:I108" si="29">0.01+ACOS((COS(PI()/180*(90-(C69+D69/60)))*COS(PI()/180*(90-(C70+D70/60))))+(SIN(PI()/180*(90-(C69+D69/60)))*SIN(PI()/180*(90-(C70+D70/60)))*COS(ABS(PI()/180*((F69+(G69/60))-(F70+(G70/60)))))))*180/PI()*60</f>
        <v>10.175586219782721</v>
      </c>
      <c r="J70" s="31">
        <f t="shared" si="28"/>
        <v>16.412235838359226</v>
      </c>
      <c r="K70" s="121">
        <v>10</v>
      </c>
      <c r="L70" s="121">
        <f t="shared" si="23"/>
        <v>1.0175586219782722</v>
      </c>
      <c r="M70" s="75"/>
      <c r="N70" s="76">
        <v>68</v>
      </c>
      <c r="O70" s="76">
        <v>63</v>
      </c>
      <c r="P70" s="109">
        <f>IF(LEFT($B70,3)="ctd",IF($O70&lt;200,($O70/30+$O70/30+20),(IF($O70&gt;200,(200/30+($O70-200)/45+$O70/50+20),1.4))),0)</f>
        <v>24.2</v>
      </c>
      <c r="Q70" s="110">
        <f t="shared" si="21"/>
        <v>30</v>
      </c>
      <c r="R70" s="110">
        <f t="shared" si="27"/>
        <v>0</v>
      </c>
      <c r="S70" s="34">
        <f t="shared" si="12"/>
        <v>38956.949862415539</v>
      </c>
      <c r="T70" s="35">
        <f t="shared" si="13"/>
        <v>38956.987501304429</v>
      </c>
      <c r="U70" s="23">
        <f t="shared" si="25"/>
        <v>172.74616666666665</v>
      </c>
      <c r="V70" s="23">
        <f t="shared" si="26"/>
        <v>59.978166666666667</v>
      </c>
      <c r="W70">
        <v>24</v>
      </c>
    </row>
    <row r="71" spans="1:23" ht="12.75">
      <c r="A71" s="78" t="s">
        <v>34</v>
      </c>
      <c r="B71" s="42" t="s">
        <v>175</v>
      </c>
      <c r="C71" s="79">
        <v>60</v>
      </c>
      <c r="D71" s="80">
        <v>2.23</v>
      </c>
      <c r="E71" s="79" t="s">
        <v>173</v>
      </c>
      <c r="F71" s="81">
        <v>173</v>
      </c>
      <c r="G71" s="80">
        <v>0.39</v>
      </c>
      <c r="H71" s="79" t="s">
        <v>170</v>
      </c>
      <c r="I71" s="30">
        <f t="shared" si="29"/>
        <v>8.5831730586788701</v>
      </c>
      <c r="J71" s="31">
        <f t="shared" si="28"/>
        <v>13.843827513998178</v>
      </c>
      <c r="K71" s="121">
        <v>10</v>
      </c>
      <c r="L71" s="121">
        <f t="shared" si="23"/>
        <v>0.85831730586788701</v>
      </c>
      <c r="M71" s="38"/>
      <c r="N71" s="82">
        <v>70</v>
      </c>
      <c r="O71" s="82">
        <v>65</v>
      </c>
      <c r="P71" s="45">
        <f t="shared" si="18"/>
        <v>24.333333333333332</v>
      </c>
      <c r="Q71" s="46">
        <f t="shared" ref="Q71:Q76" si="30">(IF(RIGHT($B71,3)="BON",30,0))</f>
        <v>0</v>
      </c>
      <c r="R71" s="46">
        <f t="shared" si="27"/>
        <v>0</v>
      </c>
      <c r="S71" s="34">
        <f t="shared" si="12"/>
        <v>38957.023264525509</v>
      </c>
      <c r="T71" s="35">
        <f t="shared" si="13"/>
        <v>38957.040162673657</v>
      </c>
      <c r="U71" s="23">
        <f t="shared" si="25"/>
        <v>173.00649999999999</v>
      </c>
      <c r="V71" s="23">
        <f t="shared" si="26"/>
        <v>60.037166666666664</v>
      </c>
      <c r="W71">
        <v>23</v>
      </c>
    </row>
    <row r="72" spans="1:23" ht="12.75">
      <c r="A72" s="78" t="s">
        <v>33</v>
      </c>
      <c r="B72" s="42" t="s">
        <v>172</v>
      </c>
      <c r="C72" s="79">
        <v>60</v>
      </c>
      <c r="D72" s="80">
        <v>6.03</v>
      </c>
      <c r="E72" s="79" t="s">
        <v>173</v>
      </c>
      <c r="F72" s="81">
        <v>173</v>
      </c>
      <c r="G72" s="80">
        <v>19</v>
      </c>
      <c r="H72" s="79" t="s">
        <v>170</v>
      </c>
      <c r="I72" s="30">
        <f t="shared" si="29"/>
        <v>10.04308026601208</v>
      </c>
      <c r="J72" s="31">
        <f t="shared" si="28"/>
        <v>16.198516558083998</v>
      </c>
      <c r="K72" s="121">
        <v>10</v>
      </c>
      <c r="L72" s="121">
        <f t="shared" si="23"/>
        <v>1.0043080266012079</v>
      </c>
      <c r="M72" s="38"/>
      <c r="N72" s="82">
        <v>70</v>
      </c>
      <c r="O72" s="82">
        <v>65</v>
      </c>
      <c r="P72" s="45">
        <f t="shared" si="18"/>
        <v>24.333333333333332</v>
      </c>
      <c r="Q72" s="46">
        <f t="shared" si="30"/>
        <v>30</v>
      </c>
      <c r="R72" s="46">
        <f t="shared" si="27"/>
        <v>0</v>
      </c>
      <c r="S72" s="34">
        <f t="shared" si="12"/>
        <v>38957.082008841433</v>
      </c>
      <c r="T72" s="35">
        <f t="shared" si="13"/>
        <v>38957.119740322916</v>
      </c>
      <c r="U72" s="23">
        <f t="shared" si="25"/>
        <v>173.31666666666666</v>
      </c>
      <c r="V72" s="23">
        <f t="shared" si="26"/>
        <v>60.100499999999997</v>
      </c>
      <c r="W72">
        <v>22</v>
      </c>
    </row>
    <row r="73" spans="1:23" ht="12.75">
      <c r="A73" s="78" t="s">
        <v>32</v>
      </c>
      <c r="B73" s="42" t="s">
        <v>175</v>
      </c>
      <c r="C73" s="79">
        <v>60</v>
      </c>
      <c r="D73" s="80">
        <v>15.1</v>
      </c>
      <c r="E73" s="79" t="s">
        <v>173</v>
      </c>
      <c r="F73" s="81">
        <v>173</v>
      </c>
      <c r="G73" s="80">
        <v>31.3</v>
      </c>
      <c r="H73" s="79" t="s">
        <v>170</v>
      </c>
      <c r="I73" s="30">
        <f t="shared" si="29"/>
        <v>10.950073534509201</v>
      </c>
      <c r="J73" s="31">
        <f t="shared" si="28"/>
        <v>17.661408926627743</v>
      </c>
      <c r="K73" s="121">
        <v>10</v>
      </c>
      <c r="L73" s="121">
        <f t="shared" si="23"/>
        <v>1.0950073534509202</v>
      </c>
      <c r="M73" s="38"/>
      <c r="N73" s="82">
        <v>70</v>
      </c>
      <c r="O73" s="82">
        <v>65</v>
      </c>
      <c r="P73" s="45">
        <f t="shared" si="18"/>
        <v>24.333333333333332</v>
      </c>
      <c r="Q73" s="46">
        <f t="shared" si="30"/>
        <v>0</v>
      </c>
      <c r="R73" s="46">
        <f t="shared" si="27"/>
        <v>0</v>
      </c>
      <c r="S73" s="34">
        <f t="shared" si="12"/>
        <v>38957.165365629313</v>
      </c>
      <c r="T73" s="35">
        <f t="shared" si="13"/>
        <v>38957.18226377746</v>
      </c>
      <c r="U73" s="23">
        <f t="shared" si="25"/>
        <v>173.52166666666668</v>
      </c>
      <c r="V73" s="23">
        <f t="shared" si="26"/>
        <v>60.251666666666665</v>
      </c>
      <c r="W73">
        <v>21</v>
      </c>
    </row>
    <row r="74" spans="1:23" ht="12.75">
      <c r="A74" s="78" t="s">
        <v>31</v>
      </c>
      <c r="B74" s="42" t="s">
        <v>172</v>
      </c>
      <c r="C74" s="79">
        <v>60</v>
      </c>
      <c r="D74" s="80">
        <v>25.5</v>
      </c>
      <c r="E74" s="79" t="s">
        <v>173</v>
      </c>
      <c r="F74" s="81">
        <v>173</v>
      </c>
      <c r="G74" s="80">
        <v>35.5</v>
      </c>
      <c r="H74" s="79" t="s">
        <v>170</v>
      </c>
      <c r="I74" s="30">
        <f t="shared" si="29"/>
        <v>10.615661985645062</v>
      </c>
      <c r="J74" s="31">
        <f t="shared" si="28"/>
        <v>17.122035460717843</v>
      </c>
      <c r="K74" s="121">
        <v>10</v>
      </c>
      <c r="L74" s="121">
        <f t="shared" si="23"/>
        <v>1.0615661985645062</v>
      </c>
      <c r="M74" s="38"/>
      <c r="N74" s="82">
        <v>60</v>
      </c>
      <c r="O74" s="82">
        <v>55</v>
      </c>
      <c r="P74" s="45">
        <f t="shared" si="18"/>
        <v>23.666666666666668</v>
      </c>
      <c r="Q74" s="46">
        <f t="shared" si="30"/>
        <v>30</v>
      </c>
      <c r="R74" s="46">
        <f t="shared" si="27"/>
        <v>0</v>
      </c>
      <c r="S74" s="34">
        <f t="shared" si="12"/>
        <v>38957.226495702402</v>
      </c>
      <c r="T74" s="35">
        <f t="shared" si="13"/>
        <v>38957.263764220923</v>
      </c>
      <c r="U74" s="23">
        <f t="shared" si="25"/>
        <v>173.59166666666667</v>
      </c>
      <c r="V74" s="23">
        <f t="shared" si="26"/>
        <v>60.424999999999997</v>
      </c>
      <c r="W74">
        <v>20</v>
      </c>
    </row>
    <row r="75" spans="1:23" ht="12.75">
      <c r="A75" s="78" t="s">
        <v>30</v>
      </c>
      <c r="B75" s="42" t="s">
        <v>175</v>
      </c>
      <c r="C75" s="79">
        <v>60</v>
      </c>
      <c r="D75" s="80">
        <v>34.31</v>
      </c>
      <c r="E75" s="79" t="s">
        <v>173</v>
      </c>
      <c r="F75" s="81">
        <v>173</v>
      </c>
      <c r="G75" s="80">
        <v>38.369999999999997</v>
      </c>
      <c r="H75" s="79" t="s">
        <v>170</v>
      </c>
      <c r="I75" s="30">
        <f t="shared" si="29"/>
        <v>8.9326439538550648</v>
      </c>
      <c r="J75" s="31">
        <f t="shared" si="28"/>
        <v>14.40749024815333</v>
      </c>
      <c r="K75" s="121">
        <v>10</v>
      </c>
      <c r="L75" s="121">
        <f t="shared" si="23"/>
        <v>0.8932643953855065</v>
      </c>
      <c r="M75" s="38"/>
      <c r="N75" s="82">
        <v>68</v>
      </c>
      <c r="O75" s="82">
        <v>63</v>
      </c>
      <c r="P75" s="45">
        <f t="shared" si="18"/>
        <v>24.2</v>
      </c>
      <c r="Q75" s="46">
        <f t="shared" si="30"/>
        <v>0</v>
      </c>
      <c r="R75" s="46">
        <f t="shared" si="27"/>
        <v>0</v>
      </c>
      <c r="S75" s="34">
        <f t="shared" si="12"/>
        <v>38957.300983570727</v>
      </c>
      <c r="T75" s="35">
        <f t="shared" si="13"/>
        <v>38957.317789126282</v>
      </c>
      <c r="U75" s="23">
        <f t="shared" si="25"/>
        <v>173.6395</v>
      </c>
      <c r="V75" s="23">
        <f t="shared" si="26"/>
        <v>60.571833333333331</v>
      </c>
      <c r="W75">
        <v>19</v>
      </c>
    </row>
    <row r="76" spans="1:23" ht="12.75">
      <c r="A76" s="78" t="s">
        <v>29</v>
      </c>
      <c r="B76" s="42" t="s">
        <v>172</v>
      </c>
      <c r="C76" s="79">
        <v>60</v>
      </c>
      <c r="D76" s="80">
        <v>44.33</v>
      </c>
      <c r="E76" s="79" t="s">
        <v>173</v>
      </c>
      <c r="F76" s="81">
        <v>173</v>
      </c>
      <c r="G76" s="80">
        <v>38.880000000000003</v>
      </c>
      <c r="H76" s="79" t="s">
        <v>170</v>
      </c>
      <c r="I76" s="30">
        <f t="shared" si="29"/>
        <v>10.033116550715885</v>
      </c>
      <c r="J76" s="31">
        <f t="shared" si="28"/>
        <v>16.182446049541749</v>
      </c>
      <c r="K76" s="121">
        <v>10</v>
      </c>
      <c r="L76" s="121">
        <f t="shared" si="23"/>
        <v>1.0033116550715886</v>
      </c>
      <c r="M76" s="38"/>
      <c r="N76" s="82">
        <v>72</v>
      </c>
      <c r="O76" s="82">
        <v>67</v>
      </c>
      <c r="P76" s="45">
        <f t="shared" si="18"/>
        <v>24.466666666666669</v>
      </c>
      <c r="Q76" s="46">
        <f t="shared" si="30"/>
        <v>30</v>
      </c>
      <c r="R76" s="46">
        <f t="shared" si="27"/>
        <v>0</v>
      </c>
      <c r="S76" s="34">
        <f t="shared" si="12"/>
        <v>38957.359593778579</v>
      </c>
      <c r="T76" s="35">
        <f t="shared" si="13"/>
        <v>38957.397417852655</v>
      </c>
      <c r="U76" s="23">
        <f t="shared" si="25"/>
        <v>173.648</v>
      </c>
      <c r="V76" s="23">
        <f t="shared" si="26"/>
        <v>60.738833333333332</v>
      </c>
      <c r="W76">
        <v>18</v>
      </c>
    </row>
    <row r="77" spans="1:23" ht="12.75">
      <c r="A77" s="1" t="s">
        <v>28</v>
      </c>
      <c r="B77" s="42" t="s">
        <v>175</v>
      </c>
      <c r="C77" s="43">
        <v>60</v>
      </c>
      <c r="D77" s="23">
        <v>54.44</v>
      </c>
      <c r="E77" s="43" t="s">
        <v>173</v>
      </c>
      <c r="F77" s="44">
        <v>173</v>
      </c>
      <c r="G77" s="23">
        <v>49.48</v>
      </c>
      <c r="H77" s="43" t="s">
        <v>170</v>
      </c>
      <c r="I77" s="30">
        <f t="shared" si="29"/>
        <v>11.364109614361839</v>
      </c>
      <c r="J77" s="31">
        <f t="shared" si="28"/>
        <v>18.329209055422321</v>
      </c>
      <c r="K77" s="121">
        <v>10</v>
      </c>
      <c r="L77" s="121">
        <f t="shared" si="23"/>
        <v>1.1364109614361839</v>
      </c>
      <c r="M77" s="20"/>
      <c r="N77" s="33">
        <v>83</v>
      </c>
      <c r="O77" s="33">
        <f t="shared" ref="O77:O94" si="31">N77-5</f>
        <v>78</v>
      </c>
      <c r="P77" s="45">
        <f t="shared" si="18"/>
        <v>25.2</v>
      </c>
      <c r="Q77" s="46">
        <f t="shared" ref="Q77:Q85" si="32">(IF(RIGHT($B78,3)="BON",30,0))</f>
        <v>30</v>
      </c>
      <c r="R77" s="46">
        <f t="shared" si="27"/>
        <v>0</v>
      </c>
      <c r="S77" s="34">
        <f t="shared" si="12"/>
        <v>38957.444768309382</v>
      </c>
      <c r="T77" s="35">
        <f t="shared" si="13"/>
        <v>38957.483101642712</v>
      </c>
      <c r="U77" s="23">
        <f t="shared" si="25"/>
        <v>173.82466666666667</v>
      </c>
      <c r="V77" s="23">
        <f t="shared" si="26"/>
        <v>60.907333333333334</v>
      </c>
      <c r="W77">
        <v>17</v>
      </c>
    </row>
    <row r="78" spans="1:23" ht="12.75">
      <c r="A78" s="1" t="s">
        <v>27</v>
      </c>
      <c r="B78" s="42" t="s">
        <v>172</v>
      </c>
      <c r="C78" s="43">
        <v>61</v>
      </c>
      <c r="D78" s="23">
        <v>3.94</v>
      </c>
      <c r="E78" s="43" t="s">
        <v>173</v>
      </c>
      <c r="F78" s="44">
        <v>173</v>
      </c>
      <c r="G78" s="23">
        <v>49.76</v>
      </c>
      <c r="H78" s="43" t="s">
        <v>170</v>
      </c>
      <c r="I78" s="30">
        <f t="shared" si="29"/>
        <v>9.5109706191534276</v>
      </c>
      <c r="J78" s="31">
        <f t="shared" si="28"/>
        <v>15.340275192182947</v>
      </c>
      <c r="K78" s="121">
        <v>10</v>
      </c>
      <c r="L78" s="121">
        <f t="shared" si="23"/>
        <v>0.95109706191534271</v>
      </c>
      <c r="M78" s="20"/>
      <c r="N78" s="33">
        <v>79</v>
      </c>
      <c r="O78" s="33">
        <f t="shared" si="31"/>
        <v>74</v>
      </c>
      <c r="P78" s="45">
        <f t="shared" si="18"/>
        <v>24.933333333333334</v>
      </c>
      <c r="Q78" s="46">
        <f t="shared" si="32"/>
        <v>0</v>
      </c>
      <c r="R78" s="46">
        <f t="shared" si="27"/>
        <v>0</v>
      </c>
      <c r="S78" s="34">
        <f t="shared" si="12"/>
        <v>38957.522730686956</v>
      </c>
      <c r="T78" s="35">
        <f t="shared" si="13"/>
        <v>38957.540045501773</v>
      </c>
      <c r="U78" s="23">
        <f t="shared" si="25"/>
        <v>173.82933333333332</v>
      </c>
      <c r="V78" s="23">
        <f t="shared" si="26"/>
        <v>61.065666666666665</v>
      </c>
      <c r="W78">
        <v>16</v>
      </c>
    </row>
    <row r="79" spans="1:23" ht="12.75">
      <c r="A79" s="1" t="s">
        <v>26</v>
      </c>
      <c r="B79" s="42" t="s">
        <v>175</v>
      </c>
      <c r="C79" s="43">
        <v>61</v>
      </c>
      <c r="D79" s="23">
        <v>14.99</v>
      </c>
      <c r="E79" s="43" t="s">
        <v>173</v>
      </c>
      <c r="F79" s="44">
        <v>173</v>
      </c>
      <c r="G79" s="23">
        <v>44.45</v>
      </c>
      <c r="H79" s="43" t="s">
        <v>170</v>
      </c>
      <c r="I79" s="30">
        <f t="shared" si="29"/>
        <v>11.353012733322283</v>
      </c>
      <c r="J79" s="31">
        <f t="shared" si="28"/>
        <v>18.311310860197231</v>
      </c>
      <c r="K79" s="121">
        <v>10</v>
      </c>
      <c r="L79" s="121">
        <f t="shared" si="23"/>
        <v>1.1353012733322283</v>
      </c>
      <c r="M79" s="20"/>
      <c r="N79" s="33">
        <v>75</v>
      </c>
      <c r="O79" s="33">
        <f t="shared" si="31"/>
        <v>70</v>
      </c>
      <c r="P79" s="45">
        <f t="shared" ref="P79:P85" si="33">IF(LEFT($B80,3)="ctd",IF($O79&lt;200,($O79/30+$O79/30+20),(IF($O79&gt;200,(200/30+($O79-200)/45+$O79/50+20),1.4))),0)</f>
        <v>24.666666666666668</v>
      </c>
      <c r="Q79" s="46">
        <f t="shared" si="32"/>
        <v>30</v>
      </c>
      <c r="R79" s="46">
        <f t="shared" si="27"/>
        <v>0</v>
      </c>
      <c r="S79" s="34">
        <f t="shared" si="12"/>
        <v>38957.587349721493</v>
      </c>
      <c r="T79" s="35">
        <f t="shared" si="13"/>
        <v>38957.625312684453</v>
      </c>
      <c r="U79" s="23">
        <f t="shared" si="25"/>
        <v>173.74083333333334</v>
      </c>
      <c r="V79" s="23">
        <f t="shared" si="26"/>
        <v>61.249833333333335</v>
      </c>
      <c r="W79">
        <v>15</v>
      </c>
    </row>
    <row r="80" spans="1:23" ht="12.75">
      <c r="A80" s="1" t="s">
        <v>25</v>
      </c>
      <c r="B80" s="42" t="s">
        <v>172</v>
      </c>
      <c r="C80" s="43">
        <v>61</v>
      </c>
      <c r="D80" s="23">
        <v>24.64</v>
      </c>
      <c r="E80" s="43" t="s">
        <v>173</v>
      </c>
      <c r="F80" s="44">
        <v>173</v>
      </c>
      <c r="G80" s="23">
        <v>44.17</v>
      </c>
      <c r="H80" s="43" t="s">
        <v>170</v>
      </c>
      <c r="I80" s="30">
        <f t="shared" si="29"/>
        <v>9.6609349389930603</v>
      </c>
      <c r="J80" s="31">
        <f t="shared" si="28"/>
        <v>15.582153127408162</v>
      </c>
      <c r="K80" s="121">
        <v>10</v>
      </c>
      <c r="L80" s="121">
        <f t="shared" si="23"/>
        <v>0.96609349389930599</v>
      </c>
      <c r="M80" s="20"/>
      <c r="N80" s="33">
        <v>75</v>
      </c>
      <c r="O80" s="33">
        <f t="shared" si="31"/>
        <v>70</v>
      </c>
      <c r="P80" s="45">
        <f t="shared" si="33"/>
        <v>24.666666666666668</v>
      </c>
      <c r="Q80" s="46">
        <f t="shared" si="32"/>
        <v>0</v>
      </c>
      <c r="R80" s="46">
        <f t="shared" ref="R80:R85" si="34">(IF(RIGHT($B81,4)="Nets",40,0))</f>
        <v>0</v>
      </c>
      <c r="S80" s="34">
        <f t="shared" ref="S80:S106" si="35">T79+L80/24</f>
        <v>38957.665566580035</v>
      </c>
      <c r="T80" s="35">
        <f t="shared" ref="T80:T106" si="36">S80+(P80+Q80+R80)/(24*60)</f>
        <v>38957.682696209667</v>
      </c>
      <c r="U80" s="23">
        <f t="shared" si="25"/>
        <v>173.73616666666666</v>
      </c>
      <c r="V80" s="23">
        <f t="shared" si="26"/>
        <v>61.410666666666664</v>
      </c>
      <c r="W80">
        <v>14</v>
      </c>
    </row>
    <row r="81" spans="1:23" ht="12.75">
      <c r="A81" s="1" t="s">
        <v>24</v>
      </c>
      <c r="B81" s="42" t="s">
        <v>175</v>
      </c>
      <c r="C81" s="43">
        <v>61</v>
      </c>
      <c r="D81" s="23">
        <v>33.61</v>
      </c>
      <c r="E81" s="43" t="s">
        <v>173</v>
      </c>
      <c r="F81" s="44">
        <v>173</v>
      </c>
      <c r="G81" s="23">
        <v>42.73</v>
      </c>
      <c r="H81" s="43" t="s">
        <v>170</v>
      </c>
      <c r="I81" s="30">
        <f t="shared" si="29"/>
        <v>9.006302460609998</v>
      </c>
      <c r="J81" s="31">
        <f t="shared" si="28"/>
        <v>14.526294291306449</v>
      </c>
      <c r="K81" s="121">
        <v>10</v>
      </c>
      <c r="L81" s="121">
        <f t="shared" si="23"/>
        <v>0.90063024606099984</v>
      </c>
      <c r="M81" s="20"/>
      <c r="N81" s="33">
        <v>72</v>
      </c>
      <c r="O81" s="33">
        <f t="shared" si="31"/>
        <v>67</v>
      </c>
      <c r="P81" s="45">
        <f t="shared" si="33"/>
        <v>24.466666666666669</v>
      </c>
      <c r="Q81" s="46">
        <f t="shared" si="32"/>
        <v>30</v>
      </c>
      <c r="R81" s="46">
        <f t="shared" si="34"/>
        <v>0</v>
      </c>
      <c r="S81" s="34">
        <f t="shared" si="35"/>
        <v>38957.720222469921</v>
      </c>
      <c r="T81" s="35">
        <f t="shared" si="36"/>
        <v>38957.758046543997</v>
      </c>
      <c r="U81" s="23">
        <f t="shared" si="25"/>
        <v>173.71216666666666</v>
      </c>
      <c r="V81" s="23">
        <f t="shared" si="26"/>
        <v>61.560166666666667</v>
      </c>
      <c r="W81">
        <v>13</v>
      </c>
    </row>
    <row r="82" spans="1:23" ht="12.75">
      <c r="A82" s="1" t="s">
        <v>23</v>
      </c>
      <c r="B82" s="42" t="s">
        <v>172</v>
      </c>
      <c r="C82" s="43">
        <v>61</v>
      </c>
      <c r="D82" s="23">
        <v>43.64</v>
      </c>
      <c r="E82" s="43" t="s">
        <v>173</v>
      </c>
      <c r="F82" s="44">
        <v>173</v>
      </c>
      <c r="G82" s="23">
        <v>51.28</v>
      </c>
      <c r="H82" s="43" t="s">
        <v>170</v>
      </c>
      <c r="I82" s="30">
        <f t="shared" si="29"/>
        <v>10.830869021331027</v>
      </c>
      <c r="J82" s="31">
        <f t="shared" si="28"/>
        <v>17.469143582791979</v>
      </c>
      <c r="K82" s="121">
        <v>10</v>
      </c>
      <c r="L82" s="121">
        <f t="shared" si="23"/>
        <v>1.0830869021331027</v>
      </c>
      <c r="M82" s="20"/>
      <c r="N82" s="33">
        <v>71</v>
      </c>
      <c r="O82" s="33">
        <f t="shared" si="31"/>
        <v>66</v>
      </c>
      <c r="P82" s="45">
        <f t="shared" si="33"/>
        <v>24.4</v>
      </c>
      <c r="Q82" s="46">
        <f t="shared" si="32"/>
        <v>0</v>
      </c>
      <c r="R82" s="46">
        <f t="shared" si="34"/>
        <v>0</v>
      </c>
      <c r="S82" s="34">
        <f t="shared" si="35"/>
        <v>38957.803175164918</v>
      </c>
      <c r="T82" s="35">
        <f t="shared" si="36"/>
        <v>38957.820119609365</v>
      </c>
      <c r="U82" s="23">
        <f t="shared" si="25"/>
        <v>173.85466666666667</v>
      </c>
      <c r="V82" s="23">
        <f t="shared" si="26"/>
        <v>61.727333333333334</v>
      </c>
      <c r="W82">
        <v>12</v>
      </c>
    </row>
    <row r="83" spans="1:23" ht="12.75">
      <c r="A83" s="1" t="s">
        <v>22</v>
      </c>
      <c r="B83" s="42" t="s">
        <v>175</v>
      </c>
      <c r="C83" s="43">
        <v>61</v>
      </c>
      <c r="D83" s="23">
        <v>51.73</v>
      </c>
      <c r="E83" s="43" t="s">
        <v>173</v>
      </c>
      <c r="F83" s="44">
        <v>174</v>
      </c>
      <c r="G83" s="23">
        <v>5.6559999999999997</v>
      </c>
      <c r="H83" s="43" t="s">
        <v>170</v>
      </c>
      <c r="I83" s="30">
        <f t="shared" si="29"/>
        <v>10.574739618081914</v>
      </c>
      <c r="J83" s="31">
        <f t="shared" si="28"/>
        <v>17.056031642067602</v>
      </c>
      <c r="K83" s="121">
        <v>10</v>
      </c>
      <c r="L83" s="121">
        <f t="shared" si="23"/>
        <v>1.0574739618081914</v>
      </c>
      <c r="M83" s="20"/>
      <c r="N83" s="33">
        <v>71</v>
      </c>
      <c r="O83" s="33">
        <f t="shared" si="31"/>
        <v>66</v>
      </c>
      <c r="P83" s="45">
        <f t="shared" si="33"/>
        <v>24.4</v>
      </c>
      <c r="Q83" s="46">
        <f t="shared" si="32"/>
        <v>30</v>
      </c>
      <c r="R83" s="46">
        <f t="shared" si="34"/>
        <v>0</v>
      </c>
      <c r="S83" s="34">
        <f t="shared" si="35"/>
        <v>38957.864181024437</v>
      </c>
      <c r="T83" s="35">
        <f t="shared" si="36"/>
        <v>38957.901958802213</v>
      </c>
      <c r="U83" s="23">
        <f t="shared" si="25"/>
        <v>174.09426666666667</v>
      </c>
      <c r="V83" s="23">
        <f t="shared" si="26"/>
        <v>61.862166666666667</v>
      </c>
      <c r="W83">
        <v>11</v>
      </c>
    </row>
    <row r="84" spans="1:23" ht="12.75">
      <c r="A84" s="1" t="s">
        <v>21</v>
      </c>
      <c r="B84" s="42" t="s">
        <v>172</v>
      </c>
      <c r="C84" s="43">
        <v>61</v>
      </c>
      <c r="D84" s="23">
        <v>56.6</v>
      </c>
      <c r="E84" s="43" t="s">
        <v>173</v>
      </c>
      <c r="F84" s="44">
        <v>174</v>
      </c>
      <c r="G84" s="23">
        <v>21.85</v>
      </c>
      <c r="H84" s="43" t="s">
        <v>170</v>
      </c>
      <c r="I84" s="30">
        <f t="shared" si="29"/>
        <v>9.0590891400466251</v>
      </c>
      <c r="J84" s="31">
        <f t="shared" si="28"/>
        <v>14.611434096849395</v>
      </c>
      <c r="K84" s="121">
        <v>10</v>
      </c>
      <c r="L84" s="121">
        <f t="shared" si="23"/>
        <v>0.90590891400466256</v>
      </c>
      <c r="M84" s="20"/>
      <c r="N84" s="33">
        <v>73</v>
      </c>
      <c r="O84" s="33">
        <f t="shared" si="31"/>
        <v>68</v>
      </c>
      <c r="P84" s="45">
        <f t="shared" si="33"/>
        <v>24.533333333333331</v>
      </c>
      <c r="Q84" s="46">
        <f t="shared" si="32"/>
        <v>0</v>
      </c>
      <c r="R84" s="46">
        <f t="shared" si="34"/>
        <v>0</v>
      </c>
      <c r="S84" s="34">
        <f t="shared" si="35"/>
        <v>38957.93970500696</v>
      </c>
      <c r="T84" s="35">
        <f t="shared" si="36"/>
        <v>38957.956742044</v>
      </c>
      <c r="U84" s="23">
        <f t="shared" si="25"/>
        <v>174.36416666666668</v>
      </c>
      <c r="V84" s="23">
        <f t="shared" si="26"/>
        <v>61.943333333333335</v>
      </c>
      <c r="W84">
        <v>10</v>
      </c>
    </row>
    <row r="85" spans="1:23" ht="12.75">
      <c r="A85" s="1" t="s">
        <v>20</v>
      </c>
      <c r="B85" s="77" t="s">
        <v>175</v>
      </c>
      <c r="C85" s="43">
        <v>62</v>
      </c>
      <c r="D85" s="23">
        <v>1.59</v>
      </c>
      <c r="E85" s="43" t="s">
        <v>173</v>
      </c>
      <c r="F85" s="44">
        <v>174</v>
      </c>
      <c r="G85" s="23">
        <v>39.520000000000003</v>
      </c>
      <c r="H85" s="43" t="s">
        <v>170</v>
      </c>
      <c r="I85" s="30">
        <f t="shared" si="29"/>
        <v>9.6942322451282497</v>
      </c>
      <c r="J85" s="31">
        <f t="shared" si="28"/>
        <v>15.635858459884274</v>
      </c>
      <c r="K85" s="121">
        <v>10</v>
      </c>
      <c r="L85" s="121">
        <f t="shared" si="23"/>
        <v>0.96942322451282492</v>
      </c>
      <c r="M85" s="20"/>
      <c r="N85" s="33">
        <v>74</v>
      </c>
      <c r="O85" s="33">
        <f t="shared" si="31"/>
        <v>69</v>
      </c>
      <c r="P85" s="45">
        <f t="shared" si="33"/>
        <v>24.6</v>
      </c>
      <c r="Q85" s="46">
        <f t="shared" si="32"/>
        <v>30</v>
      </c>
      <c r="R85" s="46">
        <f t="shared" si="34"/>
        <v>0</v>
      </c>
      <c r="S85" s="34">
        <f t="shared" si="35"/>
        <v>38957.997134678357</v>
      </c>
      <c r="T85" s="35">
        <f t="shared" si="36"/>
        <v>38958.035051345025</v>
      </c>
      <c r="U85" s="23">
        <f t="shared" si="25"/>
        <v>174.65866666666668</v>
      </c>
      <c r="V85" s="23">
        <f t="shared" si="26"/>
        <v>62.026499999999999</v>
      </c>
      <c r="W85">
        <v>9</v>
      </c>
    </row>
    <row r="86" spans="1:23" ht="12.75">
      <c r="A86" s="70" t="s">
        <v>19</v>
      </c>
      <c r="B86" s="145" t="s">
        <v>172</v>
      </c>
      <c r="C86" s="148">
        <v>61</v>
      </c>
      <c r="D86" s="151">
        <v>58.5</v>
      </c>
      <c r="E86" s="155" t="s">
        <v>173</v>
      </c>
      <c r="F86" s="148">
        <v>174</v>
      </c>
      <c r="G86" s="151">
        <v>37.020000000000003</v>
      </c>
      <c r="H86" s="157" t="s">
        <v>170</v>
      </c>
      <c r="I86" s="30">
        <f t="shared" si="29"/>
        <v>3.3153824631303959</v>
      </c>
      <c r="J86" s="31">
        <f t="shared" si="28"/>
        <v>5.3473910695651545</v>
      </c>
      <c r="K86" s="121">
        <v>10</v>
      </c>
      <c r="L86" s="121">
        <f t="shared" si="23"/>
        <v>0.33153824631303958</v>
      </c>
      <c r="M86" s="20"/>
      <c r="N86" s="33">
        <v>70</v>
      </c>
      <c r="O86" s="20">
        <f t="shared" si="31"/>
        <v>65</v>
      </c>
      <c r="P86" s="45">
        <f t="shared" si="18"/>
        <v>24.333333333333332</v>
      </c>
      <c r="Q86" s="46">
        <f t="shared" ref="Q86:Q94" si="37">(IF(RIGHT($B86,6)="KInets",60,0))</f>
        <v>0</v>
      </c>
      <c r="R86" s="46">
        <f>(IF(RIGHT($B86,3)="Cal",10,0))</f>
        <v>0</v>
      </c>
      <c r="S86" s="34">
        <f t="shared" si="35"/>
        <v>38958.048865438621</v>
      </c>
      <c r="T86" s="35">
        <f t="shared" si="36"/>
        <v>38958.065763586768</v>
      </c>
      <c r="U86" s="23">
        <f t="shared" si="25"/>
        <v>174.61699999999999</v>
      </c>
      <c r="V86" s="23">
        <f t="shared" si="26"/>
        <v>61.975000000000001</v>
      </c>
      <c r="W86">
        <v>8</v>
      </c>
    </row>
    <row r="87" spans="1:23" ht="12.75">
      <c r="A87" s="53" t="s">
        <v>14</v>
      </c>
      <c r="B87" s="54" t="s">
        <v>18</v>
      </c>
      <c r="C87" s="55">
        <v>62</v>
      </c>
      <c r="D87" s="56">
        <v>12</v>
      </c>
      <c r="E87" s="57" t="s">
        <v>173</v>
      </c>
      <c r="F87" s="55">
        <v>174</v>
      </c>
      <c r="G87" s="56">
        <v>45</v>
      </c>
      <c r="H87" s="58" t="s">
        <v>170</v>
      </c>
      <c r="I87" s="30">
        <f t="shared" si="29"/>
        <v>14.017306327667235</v>
      </c>
      <c r="J87" s="31">
        <f t="shared" si="28"/>
        <v>22.608558593011669</v>
      </c>
      <c r="K87" s="121">
        <v>10</v>
      </c>
      <c r="L87" s="121">
        <f t="shared" si="23"/>
        <v>1.4017306327667236</v>
      </c>
      <c r="M87" s="59"/>
      <c r="N87" s="60">
        <v>70</v>
      </c>
      <c r="O87" s="59">
        <f t="shared" si="31"/>
        <v>65</v>
      </c>
      <c r="P87" s="100">
        <f t="shared" si="18"/>
        <v>0</v>
      </c>
      <c r="Q87" s="101">
        <f t="shared" si="37"/>
        <v>0</v>
      </c>
      <c r="R87" s="101">
        <v>90</v>
      </c>
      <c r="S87" s="34">
        <f t="shared" si="35"/>
        <v>38958.124169029797</v>
      </c>
      <c r="T87" s="35">
        <f t="shared" si="36"/>
        <v>38958.186669029797</v>
      </c>
      <c r="U87" s="23">
        <f t="shared" si="25"/>
        <v>174.75</v>
      </c>
      <c r="V87" s="23">
        <f t="shared" si="26"/>
        <v>62.2</v>
      </c>
      <c r="W87">
        <v>7</v>
      </c>
    </row>
    <row r="88" spans="1:23" ht="12.75">
      <c r="A88" s="73" t="s">
        <v>14</v>
      </c>
      <c r="B88" s="68" t="s">
        <v>172</v>
      </c>
      <c r="C88" s="69">
        <v>62</v>
      </c>
      <c r="D88" s="70">
        <v>12</v>
      </c>
      <c r="E88" s="71" t="s">
        <v>173</v>
      </c>
      <c r="F88" s="69">
        <v>174</v>
      </c>
      <c r="G88" s="70">
        <v>45</v>
      </c>
      <c r="H88" s="72" t="s">
        <v>170</v>
      </c>
      <c r="I88" s="30">
        <f t="shared" si="29"/>
        <v>1.0051226418775096E-2</v>
      </c>
      <c r="J88" s="31">
        <f t="shared" si="28"/>
        <v>1.6211655514153381E-2</v>
      </c>
      <c r="K88" s="121">
        <v>10</v>
      </c>
      <c r="L88" s="121">
        <f t="shared" si="23"/>
        <v>1.0051226418775097E-3</v>
      </c>
      <c r="M88" s="20"/>
      <c r="N88" s="33">
        <v>70</v>
      </c>
      <c r="O88" s="20">
        <f t="shared" si="31"/>
        <v>65</v>
      </c>
      <c r="P88" s="45">
        <f t="shared" si="18"/>
        <v>24.333333333333332</v>
      </c>
      <c r="Q88" s="46">
        <f t="shared" si="37"/>
        <v>0</v>
      </c>
      <c r="R88" s="46">
        <f t="shared" ref="R88:R94" si="38">(IF(RIGHT($B88,3)="Cal",10,0))</f>
        <v>0</v>
      </c>
      <c r="S88" s="34">
        <f t="shared" si="35"/>
        <v>38958.186710909911</v>
      </c>
      <c r="T88" s="35">
        <f t="shared" si="36"/>
        <v>38958.203609058059</v>
      </c>
      <c r="U88" s="23">
        <f t="shared" si="25"/>
        <v>174.75</v>
      </c>
      <c r="V88" s="23">
        <f t="shared" si="26"/>
        <v>62.2</v>
      </c>
      <c r="W88">
        <v>6</v>
      </c>
    </row>
    <row r="89" spans="1:23" ht="12.75">
      <c r="A89" s="67" t="s">
        <v>17</v>
      </c>
      <c r="B89" s="68" t="s">
        <v>172</v>
      </c>
      <c r="C89" s="69">
        <v>62</v>
      </c>
      <c r="D89" s="70">
        <v>25.3</v>
      </c>
      <c r="E89" s="71" t="s">
        <v>173</v>
      </c>
      <c r="F89" s="69">
        <v>174</v>
      </c>
      <c r="G89" s="70">
        <v>42</v>
      </c>
      <c r="H89" s="72" t="s">
        <v>170</v>
      </c>
      <c r="I89" s="30">
        <f t="shared" si="29"/>
        <v>13.382855853420528</v>
      </c>
      <c r="J89" s="31">
        <f t="shared" si="28"/>
        <v>21.585251376484724</v>
      </c>
      <c r="K89" s="121">
        <v>10</v>
      </c>
      <c r="L89" s="121">
        <f t="shared" si="23"/>
        <v>1.3382855853420528</v>
      </c>
      <c r="M89" s="20"/>
      <c r="N89" s="33">
        <v>80</v>
      </c>
      <c r="O89" s="20">
        <f t="shared" si="31"/>
        <v>75</v>
      </c>
      <c r="P89" s="45">
        <f t="shared" si="18"/>
        <v>25</v>
      </c>
      <c r="Q89" s="46">
        <f t="shared" si="37"/>
        <v>0</v>
      </c>
      <c r="R89" s="46">
        <f t="shared" si="38"/>
        <v>0</v>
      </c>
      <c r="S89" s="34">
        <f t="shared" si="35"/>
        <v>38958.25937095745</v>
      </c>
      <c r="T89" s="35">
        <f t="shared" si="36"/>
        <v>38958.27673206856</v>
      </c>
      <c r="U89" s="23">
        <f t="shared" si="25"/>
        <v>174.7</v>
      </c>
      <c r="V89" s="23">
        <f t="shared" si="26"/>
        <v>62.421666666666667</v>
      </c>
      <c r="W89">
        <v>5</v>
      </c>
    </row>
    <row r="90" spans="1:23" ht="12.75">
      <c r="A90" s="67" t="s">
        <v>16</v>
      </c>
      <c r="B90" s="68" t="s">
        <v>172</v>
      </c>
      <c r="C90" s="69">
        <v>62</v>
      </c>
      <c r="D90" s="70">
        <v>12</v>
      </c>
      <c r="E90" s="71" t="s">
        <v>173</v>
      </c>
      <c r="F90" s="69">
        <v>175</v>
      </c>
      <c r="G90" s="70">
        <v>12</v>
      </c>
      <c r="H90" s="72" t="s">
        <v>170</v>
      </c>
      <c r="I90" s="30">
        <f t="shared" si="29"/>
        <v>19.276977196548209</v>
      </c>
      <c r="J90" s="31">
        <f t="shared" si="28"/>
        <v>31.091898704110015</v>
      </c>
      <c r="K90" s="121">
        <v>10</v>
      </c>
      <c r="L90" s="121">
        <f t="shared" si="23"/>
        <v>1.9276977196548208</v>
      </c>
      <c r="M90" s="20"/>
      <c r="N90" s="33">
        <v>80</v>
      </c>
      <c r="O90" s="20">
        <f t="shared" si="31"/>
        <v>75</v>
      </c>
      <c r="P90" s="45">
        <f t="shared" si="18"/>
        <v>25</v>
      </c>
      <c r="Q90" s="46">
        <f t="shared" si="37"/>
        <v>0</v>
      </c>
      <c r="R90" s="46">
        <f t="shared" si="38"/>
        <v>0</v>
      </c>
      <c r="S90" s="34">
        <f t="shared" si="35"/>
        <v>38958.357052806881</v>
      </c>
      <c r="T90" s="35">
        <f t="shared" si="36"/>
        <v>38958.374413917991</v>
      </c>
      <c r="U90" s="23">
        <f t="shared" si="25"/>
        <v>175.2</v>
      </c>
      <c r="V90" s="23">
        <f t="shared" si="26"/>
        <v>62.2</v>
      </c>
      <c r="W90">
        <v>4</v>
      </c>
    </row>
    <row r="91" spans="1:23" ht="12.75">
      <c r="A91" s="67" t="s">
        <v>15</v>
      </c>
      <c r="B91" s="68" t="s">
        <v>172</v>
      </c>
      <c r="C91" s="69">
        <v>62</v>
      </c>
      <c r="D91" s="70">
        <v>12</v>
      </c>
      <c r="E91" s="71" t="s">
        <v>173</v>
      </c>
      <c r="F91" s="69">
        <v>174</v>
      </c>
      <c r="G91" s="70">
        <v>18</v>
      </c>
      <c r="H91" s="72" t="s">
        <v>170</v>
      </c>
      <c r="I91" s="30">
        <f t="shared" si="29"/>
        <v>25.194675975878958</v>
      </c>
      <c r="J91" s="31">
        <f t="shared" si="28"/>
        <v>40.636574154643483</v>
      </c>
      <c r="K91" s="121">
        <v>10</v>
      </c>
      <c r="L91" s="121">
        <f t="shared" si="23"/>
        <v>2.5194675975878957</v>
      </c>
      <c r="M91" s="20"/>
      <c r="N91" s="33">
        <v>70</v>
      </c>
      <c r="O91" s="20">
        <f t="shared" si="31"/>
        <v>65</v>
      </c>
      <c r="P91" s="45">
        <f t="shared" si="18"/>
        <v>24.333333333333332</v>
      </c>
      <c r="Q91" s="46">
        <f t="shared" si="37"/>
        <v>0</v>
      </c>
      <c r="R91" s="46">
        <f t="shared" si="38"/>
        <v>0</v>
      </c>
      <c r="S91" s="34">
        <f t="shared" si="35"/>
        <v>38958.47939173456</v>
      </c>
      <c r="T91" s="35">
        <f t="shared" si="36"/>
        <v>38958.496289882707</v>
      </c>
      <c r="U91" s="23">
        <f t="shared" si="25"/>
        <v>174.3</v>
      </c>
      <c r="V91" s="23">
        <f t="shared" si="26"/>
        <v>62.2</v>
      </c>
      <c r="W91">
        <v>3</v>
      </c>
    </row>
    <row r="92" spans="1:23" ht="38.25">
      <c r="A92" s="61" t="s">
        <v>14</v>
      </c>
      <c r="B92" s="48" t="s">
        <v>200</v>
      </c>
      <c r="C92" s="62">
        <v>62</v>
      </c>
      <c r="D92" s="63">
        <v>11.640000000000157</v>
      </c>
      <c r="E92" s="64" t="s">
        <v>173</v>
      </c>
      <c r="F92" s="65">
        <v>174</v>
      </c>
      <c r="G92" s="63">
        <v>44</v>
      </c>
      <c r="H92" s="66" t="s">
        <v>170</v>
      </c>
      <c r="I92" s="30">
        <f t="shared" si="29"/>
        <v>12.142576350645127</v>
      </c>
      <c r="J92" s="31">
        <f t="shared" si="28"/>
        <v>19.584800565556655</v>
      </c>
      <c r="K92" s="121">
        <v>10</v>
      </c>
      <c r="L92" s="121">
        <f t="shared" si="23"/>
        <v>1.2142576350645127</v>
      </c>
      <c r="M92" s="20"/>
      <c r="N92" s="20">
        <v>71</v>
      </c>
      <c r="O92" s="33">
        <f t="shared" si="31"/>
        <v>66</v>
      </c>
      <c r="P92" s="45">
        <f t="shared" si="18"/>
        <v>0</v>
      </c>
      <c r="Q92" s="46">
        <f t="shared" si="37"/>
        <v>0</v>
      </c>
      <c r="R92" s="46">
        <f t="shared" si="38"/>
        <v>0</v>
      </c>
      <c r="S92" s="34">
        <f t="shared" si="35"/>
        <v>38958.546883950832</v>
      </c>
      <c r="T92" s="35">
        <f t="shared" si="36"/>
        <v>38958.546883950832</v>
      </c>
      <c r="U92" s="23">
        <f t="shared" si="25"/>
        <v>174.73333333333332</v>
      </c>
      <c r="V92" s="23">
        <f t="shared" si="26"/>
        <v>62.194000000000003</v>
      </c>
      <c r="W92">
        <v>2</v>
      </c>
    </row>
    <row r="93" spans="1:23" ht="12.75">
      <c r="A93" s="73" t="s">
        <v>14</v>
      </c>
      <c r="B93" s="74" t="s">
        <v>1</v>
      </c>
      <c r="C93" s="69">
        <v>62</v>
      </c>
      <c r="D93" s="70">
        <v>12</v>
      </c>
      <c r="E93" s="71" t="s">
        <v>173</v>
      </c>
      <c r="F93" s="69">
        <v>174</v>
      </c>
      <c r="G93" s="70">
        <v>45</v>
      </c>
      <c r="H93" s="72" t="s">
        <v>170</v>
      </c>
      <c r="I93" s="30">
        <f t="shared" si="29"/>
        <v>0.59920259516087626</v>
      </c>
      <c r="J93" s="31">
        <f t="shared" si="28"/>
        <v>0.9664557986465746</v>
      </c>
      <c r="K93" s="121">
        <v>10</v>
      </c>
      <c r="L93" s="121">
        <f t="shared" si="23"/>
        <v>5.9920259516087628E-2</v>
      </c>
      <c r="M93" s="20"/>
      <c r="N93" s="33">
        <v>70</v>
      </c>
      <c r="O93" s="20">
        <f t="shared" si="31"/>
        <v>65</v>
      </c>
      <c r="P93" s="45">
        <f t="shared" si="18"/>
        <v>24.333333333333332</v>
      </c>
      <c r="Q93" s="46">
        <f t="shared" si="37"/>
        <v>0</v>
      </c>
      <c r="R93" s="46">
        <f t="shared" si="38"/>
        <v>0</v>
      </c>
      <c r="S93" s="34">
        <f t="shared" si="35"/>
        <v>38958.549380628312</v>
      </c>
      <c r="T93" s="35">
        <f t="shared" si="36"/>
        <v>38958.56627877646</v>
      </c>
      <c r="U93" s="23">
        <f t="shared" si="25"/>
        <v>174.75</v>
      </c>
      <c r="V93" s="23">
        <f t="shared" si="26"/>
        <v>62.2</v>
      </c>
      <c r="W93">
        <v>1</v>
      </c>
    </row>
    <row r="94" spans="1:23" ht="12.75">
      <c r="A94" s="122" t="s">
        <v>213</v>
      </c>
      <c r="B94" s="14" t="s">
        <v>175</v>
      </c>
      <c r="C94" s="123">
        <v>62</v>
      </c>
      <c r="D94" s="124">
        <v>12</v>
      </c>
      <c r="E94" s="125" t="s">
        <v>173</v>
      </c>
      <c r="F94" s="123">
        <v>175</v>
      </c>
      <c r="G94" s="124">
        <v>56.339999999999577</v>
      </c>
      <c r="H94" s="129" t="s">
        <v>170</v>
      </c>
      <c r="I94" s="30">
        <f t="shared" si="29"/>
        <v>33.281555763813344</v>
      </c>
      <c r="J94" s="31">
        <f t="shared" si="28"/>
        <v>53.679928651311847</v>
      </c>
      <c r="K94" s="121">
        <v>10</v>
      </c>
      <c r="L94" s="121">
        <f t="shared" si="23"/>
        <v>3.3281555763813344</v>
      </c>
      <c r="M94" s="20"/>
      <c r="N94" s="33">
        <v>90</v>
      </c>
      <c r="O94" s="20">
        <f t="shared" si="31"/>
        <v>85</v>
      </c>
      <c r="P94" s="45">
        <f t="shared" si="18"/>
        <v>25.666666666666668</v>
      </c>
      <c r="Q94" s="46">
        <f t="shared" si="37"/>
        <v>0</v>
      </c>
      <c r="R94" s="46">
        <f t="shared" si="38"/>
        <v>0</v>
      </c>
      <c r="S94" s="34">
        <f t="shared" si="35"/>
        <v>38958.704951925472</v>
      </c>
      <c r="T94" s="35">
        <f t="shared" si="36"/>
        <v>38958.722775999544</v>
      </c>
      <c r="U94" s="23">
        <f t="shared" si="25"/>
        <v>175.93899999999999</v>
      </c>
      <c r="V94" s="23">
        <f t="shared" si="26"/>
        <v>62.2</v>
      </c>
      <c r="W94">
        <v>15</v>
      </c>
    </row>
    <row r="95" spans="1:23" ht="12.75">
      <c r="A95" s="122" t="s">
        <v>214</v>
      </c>
      <c r="B95" s="14" t="s">
        <v>172</v>
      </c>
      <c r="C95" s="123">
        <v>62</v>
      </c>
      <c r="D95" s="124">
        <v>12</v>
      </c>
      <c r="E95" s="125" t="s">
        <v>173</v>
      </c>
      <c r="F95" s="123">
        <v>175</v>
      </c>
      <c r="G95" s="124">
        <v>32.950000000000728</v>
      </c>
      <c r="H95" s="129" t="s">
        <v>170</v>
      </c>
      <c r="I95" s="30">
        <f t="shared" si="29"/>
        <v>10.918767053015744</v>
      </c>
      <c r="J95" s="31">
        <f t="shared" si="28"/>
        <v>17.610914601638296</v>
      </c>
      <c r="K95" s="121">
        <v>10</v>
      </c>
      <c r="L95" s="121">
        <f t="shared" si="23"/>
        <v>1.0918767053015743</v>
      </c>
      <c r="M95" s="20"/>
      <c r="N95" s="33">
        <v>85</v>
      </c>
      <c r="O95" s="20">
        <f t="shared" ref="O95:O108" si="39">N95-5</f>
        <v>80</v>
      </c>
      <c r="P95" s="45">
        <f t="shared" si="18"/>
        <v>25.333333333333332</v>
      </c>
      <c r="Q95" s="46">
        <f t="shared" ref="Q95:Q108" si="40">(IF(RIGHT($B95,6)="KInets",60,0))</f>
        <v>0</v>
      </c>
      <c r="R95" s="46">
        <f t="shared" ref="R95:R108" si="41">(IF(RIGHT($B95,3)="Cal",10,0))</f>
        <v>0</v>
      </c>
      <c r="S95" s="34">
        <f t="shared" si="35"/>
        <v>38958.768270862267</v>
      </c>
      <c r="T95" s="35">
        <f t="shared" si="36"/>
        <v>38958.785863454861</v>
      </c>
      <c r="U95" s="23">
        <f t="shared" si="25"/>
        <v>175.54916666666668</v>
      </c>
      <c r="V95" s="23">
        <f t="shared" si="26"/>
        <v>62.2</v>
      </c>
      <c r="W95">
        <v>14</v>
      </c>
    </row>
    <row r="96" spans="1:23" ht="12.75">
      <c r="A96" s="122" t="s">
        <v>215</v>
      </c>
      <c r="B96" s="14" t="s">
        <v>175</v>
      </c>
      <c r="C96" s="123">
        <v>62</v>
      </c>
      <c r="D96" s="124">
        <v>12</v>
      </c>
      <c r="E96" s="125" t="s">
        <v>173</v>
      </c>
      <c r="F96" s="123">
        <v>175</v>
      </c>
      <c r="G96" s="124">
        <v>9.0899999999999181</v>
      </c>
      <c r="H96" s="129" t="s">
        <v>170</v>
      </c>
      <c r="I96" s="30">
        <f t="shared" si="29"/>
        <v>11.137967761335274</v>
      </c>
      <c r="J96" s="31">
        <f t="shared" si="28"/>
        <v>17.964464131185924</v>
      </c>
      <c r="K96" s="121">
        <v>10</v>
      </c>
      <c r="L96" s="121">
        <f t="shared" si="23"/>
        <v>1.1137967761335275</v>
      </c>
      <c r="M96" s="20"/>
      <c r="N96" s="33">
        <v>80</v>
      </c>
      <c r="O96" s="20">
        <f t="shared" si="39"/>
        <v>75</v>
      </c>
      <c r="P96" s="45">
        <f t="shared" si="18"/>
        <v>25</v>
      </c>
      <c r="Q96" s="46">
        <f t="shared" si="40"/>
        <v>0</v>
      </c>
      <c r="R96" s="46">
        <f t="shared" si="41"/>
        <v>0</v>
      </c>
      <c r="S96" s="34">
        <f t="shared" si="35"/>
        <v>38958.832271653868</v>
      </c>
      <c r="T96" s="35">
        <f t="shared" si="36"/>
        <v>38958.849632764977</v>
      </c>
      <c r="U96" s="23">
        <f t="shared" si="25"/>
        <v>175.1515</v>
      </c>
      <c r="V96" s="23">
        <f t="shared" si="26"/>
        <v>62.2</v>
      </c>
      <c r="W96">
        <v>13</v>
      </c>
    </row>
    <row r="97" spans="1:23" ht="12.75">
      <c r="A97" s="122" t="s">
        <v>0</v>
      </c>
      <c r="B97" s="14" t="s">
        <v>1</v>
      </c>
      <c r="C97" s="126">
        <v>62</v>
      </c>
      <c r="D97" s="127">
        <v>12</v>
      </c>
      <c r="E97" s="126" t="s">
        <v>173</v>
      </c>
      <c r="F97" s="126">
        <v>174</v>
      </c>
      <c r="G97" s="127">
        <v>37.5</v>
      </c>
      <c r="H97" s="129" t="s">
        <v>170</v>
      </c>
      <c r="I97" s="30">
        <f t="shared" si="29"/>
        <v>14.743113407153917</v>
      </c>
      <c r="J97" s="31">
        <f t="shared" si="28"/>
        <v>23.779215172828899</v>
      </c>
      <c r="K97" s="121">
        <v>10</v>
      </c>
      <c r="L97" s="121">
        <f t="shared" si="23"/>
        <v>1.4743113407153916</v>
      </c>
      <c r="M97" s="20"/>
      <c r="N97" s="33">
        <v>70</v>
      </c>
      <c r="O97" s="20">
        <f t="shared" si="39"/>
        <v>65</v>
      </c>
      <c r="P97" s="45">
        <f t="shared" si="18"/>
        <v>24.333333333333332</v>
      </c>
      <c r="Q97" s="46">
        <f t="shared" si="40"/>
        <v>0</v>
      </c>
      <c r="R97" s="46">
        <f t="shared" si="41"/>
        <v>0</v>
      </c>
      <c r="S97" s="34">
        <f t="shared" si="35"/>
        <v>38958.911062404171</v>
      </c>
      <c r="T97" s="35">
        <f t="shared" si="36"/>
        <v>38958.927960552319</v>
      </c>
      <c r="U97" s="23">
        <f t="shared" si="25"/>
        <v>174.625</v>
      </c>
      <c r="V97" s="23">
        <f t="shared" si="26"/>
        <v>62.2</v>
      </c>
      <c r="W97">
        <v>12</v>
      </c>
    </row>
    <row r="98" spans="1:23" ht="25.5">
      <c r="A98" s="51" t="s">
        <v>2</v>
      </c>
      <c r="B98" s="52" t="s">
        <v>3</v>
      </c>
      <c r="C98" s="49">
        <v>62</v>
      </c>
      <c r="D98" s="50">
        <v>11.728999999999999</v>
      </c>
      <c r="E98" s="49" t="s">
        <v>173</v>
      </c>
      <c r="F98" s="49">
        <v>174</v>
      </c>
      <c r="G98" s="50">
        <v>39.585000000000001</v>
      </c>
      <c r="H98" s="49" t="s">
        <v>170</v>
      </c>
      <c r="I98" s="30">
        <f t="shared" si="29"/>
        <v>1.0195422313280615</v>
      </c>
      <c r="J98" s="31">
        <f t="shared" si="28"/>
        <v>1.644422953754938</v>
      </c>
      <c r="K98" s="121">
        <v>10</v>
      </c>
      <c r="L98" s="121">
        <f t="shared" si="23"/>
        <v>0.10195422313280615</v>
      </c>
      <c r="M98" s="20"/>
      <c r="N98" s="33">
        <v>70</v>
      </c>
      <c r="O98" s="20">
        <f t="shared" si="39"/>
        <v>65</v>
      </c>
      <c r="P98" s="45">
        <f t="shared" si="18"/>
        <v>0</v>
      </c>
      <c r="Q98" s="46">
        <f t="shared" si="40"/>
        <v>0</v>
      </c>
      <c r="R98" s="46">
        <f t="shared" si="41"/>
        <v>0</v>
      </c>
      <c r="S98" s="34">
        <f t="shared" si="35"/>
        <v>38958.932208644947</v>
      </c>
      <c r="T98" s="35">
        <f t="shared" si="36"/>
        <v>38958.932208644947</v>
      </c>
      <c r="U98" s="23">
        <f t="shared" si="25"/>
        <v>174.65975</v>
      </c>
      <c r="V98" s="23">
        <f t="shared" si="26"/>
        <v>62.195483333333335</v>
      </c>
      <c r="W98">
        <v>11</v>
      </c>
    </row>
    <row r="99" spans="1:23" ht="12.75">
      <c r="A99" s="21" t="s">
        <v>4</v>
      </c>
      <c r="B99" s="14" t="s">
        <v>175</v>
      </c>
      <c r="C99" s="128">
        <v>62</v>
      </c>
      <c r="D99" s="21">
        <v>12</v>
      </c>
      <c r="E99" s="125" t="s">
        <v>173</v>
      </c>
      <c r="F99" s="128">
        <v>174</v>
      </c>
      <c r="G99" s="21">
        <v>18</v>
      </c>
      <c r="H99" s="129" t="s">
        <v>170</v>
      </c>
      <c r="I99" s="30">
        <f t="shared" si="29"/>
        <v>10.08134193606347</v>
      </c>
      <c r="J99" s="31">
        <f t="shared" si="28"/>
        <v>16.26022892913463</v>
      </c>
      <c r="K99" s="121">
        <v>10</v>
      </c>
      <c r="L99" s="121">
        <f t="shared" si="23"/>
        <v>1.008134193606347</v>
      </c>
      <c r="M99" s="20"/>
      <c r="N99" s="33">
        <v>70</v>
      </c>
      <c r="O99" s="20">
        <f t="shared" si="39"/>
        <v>65</v>
      </c>
      <c r="P99" s="45">
        <f t="shared" si="18"/>
        <v>24.333333333333332</v>
      </c>
      <c r="Q99" s="46">
        <f t="shared" si="40"/>
        <v>0</v>
      </c>
      <c r="R99" s="46">
        <f t="shared" si="41"/>
        <v>0</v>
      </c>
      <c r="S99" s="34">
        <f t="shared" si="35"/>
        <v>38958.974214236347</v>
      </c>
      <c r="T99" s="35">
        <f t="shared" si="36"/>
        <v>38958.991112384494</v>
      </c>
      <c r="U99" s="23">
        <f t="shared" si="25"/>
        <v>174.3</v>
      </c>
      <c r="V99" s="23">
        <f t="shared" si="26"/>
        <v>62.2</v>
      </c>
      <c r="W99">
        <v>10</v>
      </c>
    </row>
    <row r="100" spans="1:23" ht="12.75">
      <c r="A100" s="122" t="s">
        <v>5</v>
      </c>
      <c r="B100" s="14" t="s">
        <v>172</v>
      </c>
      <c r="C100" s="123">
        <v>62</v>
      </c>
      <c r="D100" s="124">
        <v>8.7600000000000477</v>
      </c>
      <c r="E100" s="125" t="s">
        <v>173</v>
      </c>
      <c r="F100" s="123">
        <v>173</v>
      </c>
      <c r="G100" s="124">
        <v>58.428000000000679</v>
      </c>
      <c r="H100" s="129" t="s">
        <v>170</v>
      </c>
      <c r="I100" s="30">
        <f t="shared" si="29"/>
        <v>9.7037560401548841</v>
      </c>
      <c r="J100" s="31">
        <f t="shared" si="28"/>
        <v>15.651219419604653</v>
      </c>
      <c r="K100" s="121">
        <v>10</v>
      </c>
      <c r="L100" s="121">
        <f t="shared" si="23"/>
        <v>0.97037560401548839</v>
      </c>
      <c r="M100" s="20"/>
      <c r="N100" s="33">
        <v>70</v>
      </c>
      <c r="O100" s="20">
        <f t="shared" si="39"/>
        <v>65</v>
      </c>
      <c r="P100" s="45">
        <f t="shared" si="18"/>
        <v>24.333333333333332</v>
      </c>
      <c r="Q100" s="46">
        <f t="shared" si="40"/>
        <v>0</v>
      </c>
      <c r="R100" s="46">
        <f t="shared" si="41"/>
        <v>0</v>
      </c>
      <c r="S100" s="34">
        <f t="shared" si="35"/>
        <v>38959.031544701327</v>
      </c>
      <c r="T100" s="35">
        <f t="shared" si="36"/>
        <v>38959.048442849475</v>
      </c>
      <c r="U100" s="23">
        <f t="shared" si="25"/>
        <v>173.97380000000001</v>
      </c>
      <c r="V100" s="23">
        <f t="shared" si="26"/>
        <v>62.146000000000001</v>
      </c>
      <c r="W100">
        <v>9</v>
      </c>
    </row>
    <row r="101" spans="1:23" ht="12.75">
      <c r="A101" s="122" t="s">
        <v>6</v>
      </c>
      <c r="B101" s="14" t="s">
        <v>175</v>
      </c>
      <c r="C101" s="123">
        <v>62</v>
      </c>
      <c r="D101" s="124">
        <v>5.7779999999999632</v>
      </c>
      <c r="E101" s="125" t="s">
        <v>173</v>
      </c>
      <c r="F101" s="123">
        <v>173</v>
      </c>
      <c r="G101" s="124">
        <v>17.268000000000256</v>
      </c>
      <c r="H101" s="129" t="s">
        <v>170</v>
      </c>
      <c r="I101" s="30">
        <f t="shared" si="29"/>
        <v>19.486107162628947</v>
      </c>
      <c r="J101" s="31">
        <f t="shared" si="28"/>
        <v>31.429205101014432</v>
      </c>
      <c r="K101" s="121">
        <v>10</v>
      </c>
      <c r="L101" s="121">
        <f t="shared" si="23"/>
        <v>1.9486107162628947</v>
      </c>
      <c r="M101" s="20"/>
      <c r="N101" s="33">
        <v>60</v>
      </c>
      <c r="O101" s="20">
        <f t="shared" si="39"/>
        <v>55</v>
      </c>
      <c r="P101" s="45">
        <f t="shared" si="18"/>
        <v>23.666666666666668</v>
      </c>
      <c r="Q101" s="46">
        <f t="shared" si="40"/>
        <v>0</v>
      </c>
      <c r="R101" s="46">
        <f t="shared" si="41"/>
        <v>0</v>
      </c>
      <c r="S101" s="34">
        <f t="shared" si="35"/>
        <v>38959.12963496265</v>
      </c>
      <c r="T101" s="35">
        <f t="shared" si="36"/>
        <v>38959.146070147835</v>
      </c>
      <c r="U101" s="23">
        <f t="shared" si="25"/>
        <v>173.2878</v>
      </c>
      <c r="V101" s="23">
        <f t="shared" si="26"/>
        <v>62.096299999999999</v>
      </c>
      <c r="W101">
        <v>8</v>
      </c>
    </row>
    <row r="102" spans="1:23" ht="12.75">
      <c r="A102" s="122" t="s">
        <v>7</v>
      </c>
      <c r="B102" s="14" t="s">
        <v>172</v>
      </c>
      <c r="C102" s="123">
        <v>62</v>
      </c>
      <c r="D102" s="124">
        <v>2.8020000000000778</v>
      </c>
      <c r="E102" s="125" t="s">
        <v>173</v>
      </c>
      <c r="F102" s="123">
        <v>172</v>
      </c>
      <c r="G102" s="124">
        <v>36.107999999999834</v>
      </c>
      <c r="H102" s="129" t="s">
        <v>170</v>
      </c>
      <c r="I102" s="30">
        <f t="shared" si="29"/>
        <v>19.516340374863677</v>
      </c>
      <c r="J102" s="31">
        <f t="shared" si="28"/>
        <v>31.47796834655432</v>
      </c>
      <c r="K102" s="121">
        <v>10</v>
      </c>
      <c r="L102" s="121">
        <f t="shared" si="23"/>
        <v>1.9516340374863677</v>
      </c>
      <c r="M102" s="20"/>
      <c r="N102" s="33">
        <v>50</v>
      </c>
      <c r="O102" s="20">
        <f t="shared" si="39"/>
        <v>45</v>
      </c>
      <c r="P102" s="45">
        <f t="shared" si="18"/>
        <v>23</v>
      </c>
      <c r="Q102" s="46">
        <f t="shared" si="40"/>
        <v>0</v>
      </c>
      <c r="R102" s="46">
        <f t="shared" si="41"/>
        <v>0</v>
      </c>
      <c r="S102" s="34">
        <f t="shared" si="35"/>
        <v>38959.227388232728</v>
      </c>
      <c r="T102" s="35">
        <f t="shared" si="36"/>
        <v>38959.243360454951</v>
      </c>
      <c r="U102" s="23">
        <f t="shared" si="25"/>
        <v>172.6018</v>
      </c>
      <c r="V102" s="23">
        <f t="shared" si="26"/>
        <v>62.046700000000001</v>
      </c>
      <c r="W102">
        <v>7</v>
      </c>
    </row>
    <row r="103" spans="1:23" ht="12.75">
      <c r="A103" s="122" t="s">
        <v>8</v>
      </c>
      <c r="B103" s="14" t="s">
        <v>175</v>
      </c>
      <c r="C103" s="123">
        <v>61</v>
      </c>
      <c r="D103" s="124">
        <v>59.82</v>
      </c>
      <c r="E103" s="125" t="s">
        <v>173</v>
      </c>
      <c r="F103" s="123">
        <v>171</v>
      </c>
      <c r="G103" s="124">
        <v>54.947999999999411</v>
      </c>
      <c r="H103" s="129" t="s">
        <v>170</v>
      </c>
      <c r="I103" s="30">
        <f t="shared" si="29"/>
        <v>19.548393006778031</v>
      </c>
      <c r="J103" s="31">
        <f t="shared" si="28"/>
        <v>31.529666139964569</v>
      </c>
      <c r="K103" s="121">
        <v>10</v>
      </c>
      <c r="L103" s="121">
        <f t="shared" si="23"/>
        <v>1.9548393006778031</v>
      </c>
      <c r="M103" s="20"/>
      <c r="N103" s="33">
        <v>45</v>
      </c>
      <c r="O103" s="20">
        <f t="shared" si="39"/>
        <v>40</v>
      </c>
      <c r="P103" s="45">
        <f t="shared" si="18"/>
        <v>22.666666666666668</v>
      </c>
      <c r="Q103" s="46">
        <f t="shared" si="40"/>
        <v>0</v>
      </c>
      <c r="R103" s="46">
        <f t="shared" si="41"/>
        <v>0</v>
      </c>
      <c r="S103" s="34">
        <f t="shared" si="35"/>
        <v>38959.324812092476</v>
      </c>
      <c r="T103" s="35">
        <f t="shared" si="36"/>
        <v>38959.340552833215</v>
      </c>
      <c r="U103" s="23">
        <f t="shared" si="25"/>
        <v>171.91579999999999</v>
      </c>
      <c r="V103" s="23">
        <f t="shared" si="26"/>
        <v>61.997</v>
      </c>
      <c r="W103">
        <v>6</v>
      </c>
    </row>
    <row r="104" spans="1:23" ht="12.75">
      <c r="A104" s="122" t="s">
        <v>9</v>
      </c>
      <c r="B104" s="14" t="s">
        <v>172</v>
      </c>
      <c r="C104" s="123">
        <v>61</v>
      </c>
      <c r="D104" s="124">
        <v>56.88</v>
      </c>
      <c r="E104" s="125" t="s">
        <v>173</v>
      </c>
      <c r="F104" s="123">
        <v>171</v>
      </c>
      <c r="G104" s="124">
        <v>13.788000000000693</v>
      </c>
      <c r="H104" s="129" t="s">
        <v>170</v>
      </c>
      <c r="I104" s="30">
        <f t="shared" si="29"/>
        <v>19.57297242525253</v>
      </c>
      <c r="J104" s="31">
        <f t="shared" si="28"/>
        <v>31.569310363310532</v>
      </c>
      <c r="K104" s="121">
        <v>10</v>
      </c>
      <c r="L104" s="121">
        <f t="shared" si="23"/>
        <v>1.9572972425252531</v>
      </c>
      <c r="M104" s="20"/>
      <c r="N104" s="33">
        <v>43</v>
      </c>
      <c r="O104" s="20">
        <f t="shared" si="39"/>
        <v>38</v>
      </c>
      <c r="P104" s="45">
        <f t="shared" si="18"/>
        <v>22.533333333333331</v>
      </c>
      <c r="Q104" s="46">
        <f t="shared" si="40"/>
        <v>0</v>
      </c>
      <c r="R104" s="46">
        <f t="shared" si="41"/>
        <v>0</v>
      </c>
      <c r="S104" s="34">
        <f t="shared" si="35"/>
        <v>38959.422106884987</v>
      </c>
      <c r="T104" s="35">
        <f t="shared" si="36"/>
        <v>38959.437755033134</v>
      </c>
      <c r="U104" s="23">
        <f t="shared" si="25"/>
        <v>171.22980000000001</v>
      </c>
      <c r="V104" s="23">
        <f t="shared" si="26"/>
        <v>61.948</v>
      </c>
      <c r="W104">
        <v>5</v>
      </c>
    </row>
    <row r="105" spans="1:23" ht="12.75">
      <c r="A105" s="122" t="s">
        <v>10</v>
      </c>
      <c r="B105" s="14" t="s">
        <v>175</v>
      </c>
      <c r="C105" s="123">
        <v>61</v>
      </c>
      <c r="D105" s="124">
        <v>53.880000000000194</v>
      </c>
      <c r="E105" s="125" t="s">
        <v>173</v>
      </c>
      <c r="F105" s="123">
        <v>170</v>
      </c>
      <c r="G105" s="124">
        <v>32.62800000000027</v>
      </c>
      <c r="H105" s="129" t="s">
        <v>170</v>
      </c>
      <c r="I105" s="30">
        <f t="shared" si="29"/>
        <v>19.613090871151698</v>
      </c>
      <c r="J105" s="31">
        <f t="shared" si="28"/>
        <v>31.634017534115642</v>
      </c>
      <c r="K105" s="121">
        <v>10</v>
      </c>
      <c r="L105" s="121">
        <f t="shared" si="23"/>
        <v>1.9613090871151697</v>
      </c>
      <c r="M105" s="20"/>
      <c r="N105" s="33">
        <v>35</v>
      </c>
      <c r="O105" s="20">
        <f t="shared" si="39"/>
        <v>30</v>
      </c>
      <c r="P105" s="45">
        <f t="shared" si="18"/>
        <v>22</v>
      </c>
      <c r="Q105" s="46">
        <f t="shared" si="40"/>
        <v>0</v>
      </c>
      <c r="R105" s="46">
        <f t="shared" si="41"/>
        <v>0</v>
      </c>
      <c r="S105" s="34">
        <f t="shared" si="35"/>
        <v>38959.519476245099</v>
      </c>
      <c r="T105" s="35">
        <f t="shared" si="36"/>
        <v>38959.534754022876</v>
      </c>
      <c r="U105" s="23">
        <f t="shared" si="25"/>
        <v>170.5438</v>
      </c>
      <c r="V105" s="23">
        <f t="shared" si="26"/>
        <v>61.898000000000003</v>
      </c>
      <c r="W105">
        <v>4</v>
      </c>
    </row>
    <row r="106" spans="1:23" ht="12.75">
      <c r="A106" s="122" t="s">
        <v>11</v>
      </c>
      <c r="B106" s="14" t="s">
        <v>172</v>
      </c>
      <c r="C106" s="123">
        <v>61</v>
      </c>
      <c r="D106" s="124">
        <v>50.879999999999939</v>
      </c>
      <c r="E106" s="125" t="s">
        <v>173</v>
      </c>
      <c r="F106" s="123">
        <v>169</v>
      </c>
      <c r="G106" s="124">
        <v>51.467999999999847</v>
      </c>
      <c r="H106" s="129" t="s">
        <v>170</v>
      </c>
      <c r="I106" s="30">
        <f t="shared" si="29"/>
        <v>19.644402608554767</v>
      </c>
      <c r="J106" s="31">
        <f t="shared" si="28"/>
        <v>31.684520336378657</v>
      </c>
      <c r="K106" s="121">
        <v>10</v>
      </c>
      <c r="L106" s="121">
        <f t="shared" si="23"/>
        <v>1.9644402608554767</v>
      </c>
      <c r="M106" s="20"/>
      <c r="N106" s="33">
        <v>30</v>
      </c>
      <c r="O106" s="20">
        <f t="shared" si="39"/>
        <v>25</v>
      </c>
      <c r="P106" s="45">
        <f t="shared" si="18"/>
        <v>21.666666666666668</v>
      </c>
      <c r="Q106" s="46">
        <f t="shared" si="40"/>
        <v>0</v>
      </c>
      <c r="R106" s="46">
        <f t="shared" si="41"/>
        <v>0</v>
      </c>
      <c r="S106" s="34">
        <f t="shared" si="35"/>
        <v>38959.616605700408</v>
      </c>
      <c r="T106" s="35">
        <f t="shared" si="36"/>
        <v>38959.631651996708</v>
      </c>
      <c r="U106" s="23">
        <f t="shared" si="25"/>
        <v>169.8578</v>
      </c>
      <c r="V106" s="23">
        <f t="shared" si="26"/>
        <v>61.847999999999999</v>
      </c>
      <c r="W106">
        <v>3</v>
      </c>
    </row>
    <row r="107" spans="1:23" ht="12.75">
      <c r="A107" s="122" t="s">
        <v>12</v>
      </c>
      <c r="B107" s="14" t="s">
        <v>175</v>
      </c>
      <c r="C107" s="123">
        <v>61</v>
      </c>
      <c r="D107" s="124">
        <v>47.94</v>
      </c>
      <c r="E107" s="125" t="s">
        <v>173</v>
      </c>
      <c r="F107" s="123">
        <v>169</v>
      </c>
      <c r="G107" s="124">
        <v>10.307999999999424</v>
      </c>
      <c r="H107" s="129" t="s">
        <v>170</v>
      </c>
      <c r="I107" s="30">
        <f t="shared" si="29"/>
        <v>19.666324600812143</v>
      </c>
      <c r="J107" s="31">
        <f t="shared" si="28"/>
        <v>31.719878388406681</v>
      </c>
      <c r="K107" s="121">
        <v>10</v>
      </c>
      <c r="L107" s="121">
        <f t="shared" si="23"/>
        <v>1.9666324600812142</v>
      </c>
      <c r="M107" s="20"/>
      <c r="N107" s="33">
        <v>25</v>
      </c>
      <c r="O107" s="20">
        <f t="shared" si="39"/>
        <v>20</v>
      </c>
      <c r="P107" s="45">
        <f t="shared" si="18"/>
        <v>21.333333333333332</v>
      </c>
      <c r="Q107" s="46">
        <f t="shared" si="40"/>
        <v>0</v>
      </c>
      <c r="R107" s="46">
        <f t="shared" si="41"/>
        <v>0</v>
      </c>
      <c r="S107" s="34">
        <f t="shared" ref="S107:S149" si="42">T106+L107/24</f>
        <v>38959.713595015877</v>
      </c>
      <c r="T107" s="35">
        <f t="shared" ref="T107:T149" si="43">S107+(P107+Q107+R107)/(24*60)</f>
        <v>38959.728409830692</v>
      </c>
      <c r="U107" s="23">
        <f t="shared" si="25"/>
        <v>169.17179999999999</v>
      </c>
      <c r="V107" s="23">
        <f t="shared" si="26"/>
        <v>61.798999999999999</v>
      </c>
      <c r="W107">
        <v>2</v>
      </c>
    </row>
    <row r="108" spans="1:23" ht="12.75">
      <c r="A108" s="122" t="s">
        <v>13</v>
      </c>
      <c r="B108" s="14" t="s">
        <v>172</v>
      </c>
      <c r="C108" s="123">
        <v>61</v>
      </c>
      <c r="D108" s="124">
        <v>44.94000000000014</v>
      </c>
      <c r="E108" s="125" t="s">
        <v>173</v>
      </c>
      <c r="F108" s="123">
        <v>168</v>
      </c>
      <c r="G108" s="124">
        <v>29.148000000000707</v>
      </c>
      <c r="H108" s="129" t="s">
        <v>170</v>
      </c>
      <c r="I108" s="30">
        <f t="shared" si="29"/>
        <v>19.706360256159488</v>
      </c>
      <c r="J108" s="31">
        <f t="shared" si="28"/>
        <v>31.78445202606369</v>
      </c>
      <c r="K108" s="121">
        <v>10</v>
      </c>
      <c r="L108" s="121">
        <f t="shared" si="23"/>
        <v>1.9706360256159487</v>
      </c>
      <c r="M108" s="20"/>
      <c r="N108" s="33">
        <v>25</v>
      </c>
      <c r="O108" s="20">
        <f t="shared" si="39"/>
        <v>20</v>
      </c>
      <c r="P108" s="45">
        <f t="shared" si="18"/>
        <v>21.333333333333332</v>
      </c>
      <c r="Q108" s="46">
        <f t="shared" si="40"/>
        <v>0</v>
      </c>
      <c r="R108" s="46">
        <f t="shared" si="41"/>
        <v>0</v>
      </c>
      <c r="S108" s="34">
        <f t="shared" si="42"/>
        <v>38959.810519665094</v>
      </c>
      <c r="T108" s="35">
        <f t="shared" si="43"/>
        <v>38959.825334479909</v>
      </c>
      <c r="U108" s="23">
        <f t="shared" si="25"/>
        <v>168.48580000000001</v>
      </c>
      <c r="V108" s="23">
        <f t="shared" si="26"/>
        <v>61.749000000000002</v>
      </c>
      <c r="W108">
        <v>1</v>
      </c>
    </row>
    <row r="109" spans="1:23" ht="12.75">
      <c r="A109" t="s">
        <v>63</v>
      </c>
      <c r="B109" s="131" t="s">
        <v>175</v>
      </c>
      <c r="C109">
        <v>62</v>
      </c>
      <c r="D109">
        <v>11.989799999999917</v>
      </c>
      <c r="E109" s="37" t="s">
        <v>173</v>
      </c>
      <c r="F109">
        <v>169</v>
      </c>
      <c r="G109">
        <v>50.959800000000541</v>
      </c>
      <c r="H109" s="37" t="s">
        <v>170</v>
      </c>
      <c r="I109" s="30">
        <f t="shared" ref="I109:I149" si="44">0.01+ACOS((COS(PI()/180*(90-(C108+D108/60)))*COS(PI()/180*(90-(C109+D109/60))))+(SIN(PI()/180*(90-(C108+D108/60)))*SIN(PI()/180*(90-(C109+D109/60)))*COS(ABS(PI()/180*((F108+(G108/60))-(F109+(G109/60)))))))*180/PI()*60</f>
        <v>47.012405291589282</v>
      </c>
      <c r="J109" s="31">
        <f t="shared" si="28"/>
        <v>75.826460147724646</v>
      </c>
      <c r="K109" s="121">
        <v>10</v>
      </c>
      <c r="L109" s="121">
        <f>I109/K109</f>
        <v>4.7012405291589285</v>
      </c>
      <c r="M109" s="20"/>
      <c r="N109" s="33">
        <v>93</v>
      </c>
      <c r="O109" s="33">
        <f t="shared" ref="O109:O129" si="45">N109-5</f>
        <v>88</v>
      </c>
      <c r="P109" s="45">
        <f t="shared" si="18"/>
        <v>25.866666666666667</v>
      </c>
      <c r="Q109" s="46">
        <f t="shared" ref="Q109:Q129" si="46">(IF(RIGHT($B109,3)="BON",30,0))</f>
        <v>0</v>
      </c>
      <c r="R109" s="46">
        <f t="shared" ref="R109:R129" si="47">(IF(RIGHT($B109,4)="Nets",40,0))</f>
        <v>0</v>
      </c>
      <c r="S109" s="34">
        <f t="shared" si="42"/>
        <v>38960.021219501956</v>
      </c>
      <c r="T109" s="35">
        <f t="shared" si="43"/>
        <v>38960.03918246492</v>
      </c>
      <c r="U109" s="23">
        <f>F109+G109/60</f>
        <v>169.84933000000001</v>
      </c>
      <c r="V109" s="23">
        <f>C109+D109/60</f>
        <v>62.199829999999999</v>
      </c>
      <c r="W109">
        <v>21</v>
      </c>
    </row>
    <row r="110" spans="1:23" ht="12.75">
      <c r="A110" t="s">
        <v>64</v>
      </c>
      <c r="B110" s="131" t="s">
        <v>172</v>
      </c>
      <c r="C110">
        <v>62</v>
      </c>
      <c r="D110">
        <v>4.9500000000001876</v>
      </c>
      <c r="E110" s="37" t="s">
        <v>173</v>
      </c>
      <c r="F110">
        <v>170</v>
      </c>
      <c r="G110">
        <v>19.239600000000223</v>
      </c>
      <c r="H110" s="37" t="s">
        <v>170</v>
      </c>
      <c r="I110" s="30">
        <f t="shared" si="44"/>
        <v>14.98309485233492</v>
      </c>
      <c r="J110" s="31">
        <f t="shared" si="28"/>
        <v>24.166282019895032</v>
      </c>
      <c r="K110" s="121">
        <v>10</v>
      </c>
      <c r="L110" s="121">
        <f t="shared" ref="L110:L129" si="48">I110/K110</f>
        <v>1.4983094852334919</v>
      </c>
      <c r="M110" s="20"/>
      <c r="N110" s="33">
        <v>92</v>
      </c>
      <c r="O110" s="33">
        <f t="shared" si="45"/>
        <v>87</v>
      </c>
      <c r="P110" s="45">
        <f t="shared" si="18"/>
        <v>25.8</v>
      </c>
      <c r="Q110" s="46">
        <f t="shared" si="46"/>
        <v>30</v>
      </c>
      <c r="R110" s="46">
        <f t="shared" si="47"/>
        <v>0</v>
      </c>
      <c r="S110" s="34">
        <f t="shared" si="42"/>
        <v>38960.101612026803</v>
      </c>
      <c r="T110" s="35">
        <f t="shared" si="43"/>
        <v>38960.140362026803</v>
      </c>
      <c r="U110" s="23">
        <f t="shared" ref="U110:U129" si="49">F110+G110/60</f>
        <v>170.32066</v>
      </c>
      <c r="V110" s="23">
        <f t="shared" ref="V110:V129" si="50">C110+D110/60</f>
        <v>62.082500000000003</v>
      </c>
      <c r="W110">
        <v>20</v>
      </c>
    </row>
    <row r="111" spans="1:23" ht="12.75">
      <c r="A111" t="s">
        <v>65</v>
      </c>
      <c r="B111" s="131" t="s">
        <v>175</v>
      </c>
      <c r="C111">
        <v>61</v>
      </c>
      <c r="D111">
        <v>58.239600000000138</v>
      </c>
      <c r="E111" s="37" t="s">
        <v>173</v>
      </c>
      <c r="F111">
        <v>170</v>
      </c>
      <c r="G111">
        <v>46.819799999999532</v>
      </c>
      <c r="H111" s="37" t="s">
        <v>170</v>
      </c>
      <c r="I111" s="30">
        <f t="shared" si="44"/>
        <v>14.583588833513003</v>
      </c>
      <c r="J111" s="31">
        <f t="shared" si="28"/>
        <v>23.52191747340807</v>
      </c>
      <c r="K111" s="121">
        <v>10</v>
      </c>
      <c r="L111" s="121">
        <f t="shared" si="48"/>
        <v>1.4583588833513004</v>
      </c>
      <c r="M111" s="20"/>
      <c r="N111" s="33">
        <v>91</v>
      </c>
      <c r="O111" s="33">
        <f t="shared" si="45"/>
        <v>86</v>
      </c>
      <c r="P111" s="45">
        <f t="shared" si="18"/>
        <v>25.733333333333334</v>
      </c>
      <c r="Q111" s="46">
        <f t="shared" si="46"/>
        <v>0</v>
      </c>
      <c r="R111" s="46">
        <f t="shared" si="47"/>
        <v>0</v>
      </c>
      <c r="S111" s="34">
        <f t="shared" si="42"/>
        <v>38960.201126980275</v>
      </c>
      <c r="T111" s="35">
        <f t="shared" si="43"/>
        <v>38960.218997350647</v>
      </c>
      <c r="U111" s="23">
        <f t="shared" si="49"/>
        <v>170.78032999999999</v>
      </c>
      <c r="V111" s="23">
        <f t="shared" si="50"/>
        <v>61.970660000000002</v>
      </c>
      <c r="W111">
        <v>19</v>
      </c>
    </row>
    <row r="112" spans="1:23" ht="12.75">
      <c r="A112" t="s">
        <v>66</v>
      </c>
      <c r="B112" s="131" t="s">
        <v>172</v>
      </c>
      <c r="C112">
        <v>61</v>
      </c>
      <c r="D112">
        <v>51.520199999999789</v>
      </c>
      <c r="E112" s="37" t="s">
        <v>173</v>
      </c>
      <c r="F112">
        <v>171</v>
      </c>
      <c r="G112">
        <v>14.400600000000736</v>
      </c>
      <c r="H112" s="37" t="s">
        <v>170</v>
      </c>
      <c r="I112" s="30">
        <f t="shared" si="44"/>
        <v>14.63020265030134</v>
      </c>
      <c r="J112" s="31">
        <f t="shared" si="28"/>
        <v>23.597101048873132</v>
      </c>
      <c r="K112" s="121">
        <v>10</v>
      </c>
      <c r="L112" s="121">
        <f t="shared" si="48"/>
        <v>1.463020265030134</v>
      </c>
      <c r="M112" s="20"/>
      <c r="N112" s="33">
        <v>90</v>
      </c>
      <c r="O112" s="33">
        <f t="shared" si="45"/>
        <v>85</v>
      </c>
      <c r="P112" s="45">
        <f t="shared" ref="P112:P129" si="51">IF(LEFT($B112,3)="ctd",IF($O112&lt;200,($O112/30+$O112/30+20),(IF($O112&gt;200,(200/30+($O112-200)/45+$O112/50+20),1.4))),0)</f>
        <v>25.666666666666668</v>
      </c>
      <c r="Q112" s="46">
        <f t="shared" si="46"/>
        <v>30</v>
      </c>
      <c r="R112" s="46">
        <f t="shared" si="47"/>
        <v>0</v>
      </c>
      <c r="S112" s="34">
        <f t="shared" si="42"/>
        <v>38960.279956528357</v>
      </c>
      <c r="T112" s="35">
        <f t="shared" si="43"/>
        <v>38960.318613935764</v>
      </c>
      <c r="U112" s="23">
        <f t="shared" si="49"/>
        <v>171.24001000000001</v>
      </c>
      <c r="V112" s="23">
        <f t="shared" si="50"/>
        <v>61.858669999999996</v>
      </c>
      <c r="W112">
        <v>18</v>
      </c>
    </row>
    <row r="113" spans="1:23" ht="12.75">
      <c r="A113" t="s">
        <v>67</v>
      </c>
      <c r="B113" s="131" t="s">
        <v>175</v>
      </c>
      <c r="C113">
        <v>61</v>
      </c>
      <c r="D113">
        <v>44.800200000000103</v>
      </c>
      <c r="E113" s="37" t="s">
        <v>173</v>
      </c>
      <c r="F113">
        <v>171</v>
      </c>
      <c r="G113">
        <v>42.050399999999968</v>
      </c>
      <c r="H113" s="37" t="s">
        <v>170</v>
      </c>
      <c r="I113" s="30">
        <f t="shared" si="44"/>
        <v>14.701699202714183</v>
      </c>
      <c r="J113" s="31">
        <f t="shared" si="28"/>
        <v>23.712418068893843</v>
      </c>
      <c r="K113" s="121">
        <v>10</v>
      </c>
      <c r="L113" s="121">
        <f t="shared" si="48"/>
        <v>1.4701699202714182</v>
      </c>
      <c r="M113" s="20"/>
      <c r="N113" s="33">
        <v>89</v>
      </c>
      <c r="O113" s="33">
        <f t="shared" si="45"/>
        <v>84</v>
      </c>
      <c r="P113" s="45">
        <f t="shared" si="51"/>
        <v>25.6</v>
      </c>
      <c r="Q113" s="46">
        <f t="shared" si="46"/>
        <v>0</v>
      </c>
      <c r="R113" s="46">
        <f t="shared" si="47"/>
        <v>0</v>
      </c>
      <c r="S113" s="34">
        <f t="shared" si="42"/>
        <v>38960.379871015779</v>
      </c>
      <c r="T113" s="35">
        <f t="shared" si="43"/>
        <v>38960.397648793558</v>
      </c>
      <c r="U113" s="23">
        <f t="shared" si="49"/>
        <v>171.70084</v>
      </c>
      <c r="V113" s="23">
        <f t="shared" si="50"/>
        <v>61.746670000000002</v>
      </c>
      <c r="W113">
        <v>17</v>
      </c>
    </row>
    <row r="114" spans="1:23" ht="12.75">
      <c r="A114" t="s">
        <v>68</v>
      </c>
      <c r="B114" s="131" t="s">
        <v>172</v>
      </c>
      <c r="C114">
        <v>61</v>
      </c>
      <c r="D114">
        <v>38.05979999999991</v>
      </c>
      <c r="E114" s="37" t="s">
        <v>173</v>
      </c>
      <c r="F114">
        <v>172</v>
      </c>
      <c r="G114">
        <v>9.7200000000003683</v>
      </c>
      <c r="H114" s="37" t="s">
        <v>170</v>
      </c>
      <c r="I114" s="30">
        <f t="shared" si="44"/>
        <v>14.761783904597028</v>
      </c>
      <c r="J114" s="31">
        <f t="shared" si="28"/>
        <v>23.809328878382303</v>
      </c>
      <c r="K114" s="121">
        <v>10</v>
      </c>
      <c r="L114" s="121">
        <f t="shared" si="48"/>
        <v>1.4761783904597028</v>
      </c>
      <c r="M114" s="20"/>
      <c r="N114" s="33">
        <v>88</v>
      </c>
      <c r="O114" s="33">
        <f t="shared" si="45"/>
        <v>83</v>
      </c>
      <c r="P114" s="45">
        <f t="shared" si="51"/>
        <v>25.533333333333331</v>
      </c>
      <c r="Q114" s="46">
        <f t="shared" si="46"/>
        <v>30</v>
      </c>
      <c r="R114" s="46">
        <f t="shared" si="47"/>
        <v>0</v>
      </c>
      <c r="S114" s="34">
        <f t="shared" si="42"/>
        <v>38960.45915622649</v>
      </c>
      <c r="T114" s="35">
        <f t="shared" si="43"/>
        <v>38960.497721041305</v>
      </c>
      <c r="U114" s="23">
        <f t="shared" si="49"/>
        <v>172.16200000000001</v>
      </c>
      <c r="V114" s="23">
        <f t="shared" si="50"/>
        <v>61.634329999999999</v>
      </c>
      <c r="W114">
        <v>16</v>
      </c>
    </row>
    <row r="115" spans="1:23" ht="12.75">
      <c r="A115" t="s">
        <v>69</v>
      </c>
      <c r="B115" s="131" t="s">
        <v>175</v>
      </c>
      <c r="C115">
        <v>61</v>
      </c>
      <c r="D115">
        <v>31.350000000000051</v>
      </c>
      <c r="E115" s="37" t="s">
        <v>173</v>
      </c>
      <c r="F115">
        <v>172</v>
      </c>
      <c r="G115">
        <v>37.24019999999939</v>
      </c>
      <c r="H115" s="37" t="s">
        <v>170</v>
      </c>
      <c r="I115" s="30">
        <f t="shared" si="44"/>
        <v>14.726928235254093</v>
      </c>
      <c r="J115" s="31">
        <f t="shared" si="28"/>
        <v>23.753110056861441</v>
      </c>
      <c r="K115" s="121">
        <v>10</v>
      </c>
      <c r="L115" s="121">
        <f t="shared" si="48"/>
        <v>1.4726928235254093</v>
      </c>
      <c r="M115" s="20"/>
      <c r="N115" s="33">
        <v>87</v>
      </c>
      <c r="O115" s="33">
        <f t="shared" si="45"/>
        <v>82</v>
      </c>
      <c r="P115" s="45">
        <f t="shared" si="51"/>
        <v>25.466666666666669</v>
      </c>
      <c r="Q115" s="46">
        <f t="shared" si="46"/>
        <v>0</v>
      </c>
      <c r="R115" s="46">
        <f t="shared" si="47"/>
        <v>0</v>
      </c>
      <c r="S115" s="34">
        <f t="shared" si="42"/>
        <v>38960.559083242282</v>
      </c>
      <c r="T115" s="35">
        <f t="shared" si="43"/>
        <v>38960.576768427469</v>
      </c>
      <c r="U115" s="23">
        <f t="shared" si="49"/>
        <v>172.62066999999999</v>
      </c>
      <c r="V115" s="23">
        <f t="shared" si="50"/>
        <v>61.522500000000001</v>
      </c>
      <c r="W115">
        <v>15</v>
      </c>
    </row>
    <row r="116" spans="1:23" ht="12.75">
      <c r="A116" t="s">
        <v>70</v>
      </c>
      <c r="B116" s="131" t="s">
        <v>172</v>
      </c>
      <c r="C116">
        <v>61</v>
      </c>
      <c r="D116">
        <v>24.660000000000082</v>
      </c>
      <c r="E116" s="37" t="s">
        <v>173</v>
      </c>
      <c r="F116">
        <v>173</v>
      </c>
      <c r="G116">
        <v>4.7699999999997544</v>
      </c>
      <c r="H116" s="37" t="s">
        <v>170</v>
      </c>
      <c r="I116" s="30">
        <f t="shared" si="44"/>
        <v>14.764000029135294</v>
      </c>
      <c r="J116" s="31">
        <f t="shared" si="28"/>
        <v>23.812903272798863</v>
      </c>
      <c r="K116" s="121">
        <v>10</v>
      </c>
      <c r="L116" s="121">
        <f t="shared" si="48"/>
        <v>1.4764000029135294</v>
      </c>
      <c r="M116" s="20"/>
      <c r="N116" s="33">
        <v>86</v>
      </c>
      <c r="O116" s="33">
        <f t="shared" si="45"/>
        <v>81</v>
      </c>
      <c r="P116" s="45">
        <f t="shared" si="51"/>
        <v>25.4</v>
      </c>
      <c r="Q116" s="46">
        <f t="shared" si="46"/>
        <v>30</v>
      </c>
      <c r="R116" s="46">
        <f t="shared" si="47"/>
        <v>0</v>
      </c>
      <c r="S116" s="34">
        <f t="shared" si="42"/>
        <v>38960.638285094254</v>
      </c>
      <c r="T116" s="35">
        <f t="shared" si="43"/>
        <v>38960.676757316476</v>
      </c>
      <c r="U116" s="23">
        <f t="shared" si="49"/>
        <v>173.0795</v>
      </c>
      <c r="V116" s="23">
        <f t="shared" si="50"/>
        <v>61.411000000000001</v>
      </c>
      <c r="W116">
        <v>14</v>
      </c>
    </row>
    <row r="117" spans="1:23" ht="12.75">
      <c r="A117" t="s">
        <v>71</v>
      </c>
      <c r="B117" s="131" t="s">
        <v>175</v>
      </c>
      <c r="C117">
        <v>61</v>
      </c>
      <c r="D117">
        <v>17.929800000000142</v>
      </c>
      <c r="E117" s="37" t="s">
        <v>173</v>
      </c>
      <c r="F117">
        <v>173</v>
      </c>
      <c r="G117">
        <v>32.370600000000422</v>
      </c>
      <c r="H117" s="37" t="s">
        <v>170</v>
      </c>
      <c r="I117" s="30">
        <f t="shared" si="44"/>
        <v>14.854532372531551</v>
      </c>
      <c r="J117" s="31">
        <f t="shared" si="28"/>
        <v>23.958923181502502</v>
      </c>
      <c r="K117" s="121">
        <v>10</v>
      </c>
      <c r="L117" s="121">
        <f t="shared" si="48"/>
        <v>1.485453237253155</v>
      </c>
      <c r="M117" s="20"/>
      <c r="N117" s="33">
        <v>85</v>
      </c>
      <c r="O117" s="33">
        <f t="shared" si="45"/>
        <v>80</v>
      </c>
      <c r="P117" s="45">
        <f t="shared" si="51"/>
        <v>25.333333333333332</v>
      </c>
      <c r="Q117" s="46">
        <f t="shared" si="46"/>
        <v>0</v>
      </c>
      <c r="R117" s="46">
        <f t="shared" si="47"/>
        <v>0</v>
      </c>
      <c r="S117" s="34">
        <f t="shared" si="42"/>
        <v>38960.738651201362</v>
      </c>
      <c r="T117" s="35">
        <f t="shared" si="43"/>
        <v>38960.756243793956</v>
      </c>
      <c r="U117" s="23">
        <f t="shared" si="49"/>
        <v>173.53951000000001</v>
      </c>
      <c r="V117" s="23">
        <f t="shared" si="50"/>
        <v>61.298830000000002</v>
      </c>
      <c r="W117">
        <v>13</v>
      </c>
    </row>
    <row r="118" spans="1:23" ht="12.75">
      <c r="A118" t="s">
        <v>72</v>
      </c>
      <c r="B118" s="131" t="s">
        <v>172</v>
      </c>
      <c r="C118">
        <v>61</v>
      </c>
      <c r="D118">
        <v>11.20980000000003</v>
      </c>
      <c r="E118" s="37" t="s">
        <v>173</v>
      </c>
      <c r="F118">
        <v>173</v>
      </c>
      <c r="G118">
        <v>59.989800000000173</v>
      </c>
      <c r="H118" s="37" t="s">
        <v>170</v>
      </c>
      <c r="I118" s="30">
        <f t="shared" si="44"/>
        <v>14.900136821643244</v>
      </c>
      <c r="J118" s="31">
        <f t="shared" si="28"/>
        <v>24.032478744585877</v>
      </c>
      <c r="K118" s="121">
        <v>10</v>
      </c>
      <c r="L118" s="121">
        <f t="shared" si="48"/>
        <v>1.4900136821643244</v>
      </c>
      <c r="M118" s="20"/>
      <c r="N118" s="33">
        <v>84</v>
      </c>
      <c r="O118" s="33">
        <f t="shared" si="45"/>
        <v>79</v>
      </c>
      <c r="P118" s="45">
        <f t="shared" si="51"/>
        <v>25.266666666666666</v>
      </c>
      <c r="Q118" s="46">
        <f t="shared" si="46"/>
        <v>30</v>
      </c>
      <c r="R118" s="46">
        <f t="shared" si="47"/>
        <v>0</v>
      </c>
      <c r="S118" s="34">
        <f t="shared" si="42"/>
        <v>38960.81832769738</v>
      </c>
      <c r="T118" s="35">
        <f t="shared" si="43"/>
        <v>38960.85670732701</v>
      </c>
      <c r="U118" s="23">
        <f t="shared" si="49"/>
        <v>173.99983</v>
      </c>
      <c r="V118" s="23">
        <f t="shared" si="50"/>
        <v>61.18683</v>
      </c>
      <c r="W118">
        <v>12</v>
      </c>
    </row>
    <row r="119" spans="1:23" ht="12.75">
      <c r="A119" t="s">
        <v>73</v>
      </c>
      <c r="B119" s="131" t="s">
        <v>175</v>
      </c>
      <c r="C119">
        <v>61</v>
      </c>
      <c r="D119">
        <v>4.4897999999999172</v>
      </c>
      <c r="E119" s="37" t="s">
        <v>173</v>
      </c>
      <c r="F119">
        <v>174</v>
      </c>
      <c r="G119">
        <v>27.569999999999482</v>
      </c>
      <c r="H119" s="37" t="s">
        <v>170</v>
      </c>
      <c r="I119" s="30">
        <f t="shared" si="44"/>
        <v>14.925553159912372</v>
      </c>
      <c r="J119" s="31">
        <f t="shared" si="28"/>
        <v>24.073472838568343</v>
      </c>
      <c r="K119" s="121">
        <v>10</v>
      </c>
      <c r="L119" s="121">
        <f t="shared" si="48"/>
        <v>1.4925553159912373</v>
      </c>
      <c r="M119" s="20"/>
      <c r="N119" s="33">
        <v>83</v>
      </c>
      <c r="O119" s="33">
        <f t="shared" si="45"/>
        <v>78</v>
      </c>
      <c r="P119" s="45">
        <f t="shared" si="51"/>
        <v>25.2</v>
      </c>
      <c r="Q119" s="46">
        <f t="shared" si="46"/>
        <v>0</v>
      </c>
      <c r="R119" s="46">
        <f t="shared" si="47"/>
        <v>0</v>
      </c>
      <c r="S119" s="34">
        <f t="shared" si="42"/>
        <v>38960.918897131844</v>
      </c>
      <c r="T119" s="35">
        <f t="shared" si="43"/>
        <v>38960.936397131845</v>
      </c>
      <c r="U119" s="23">
        <f t="shared" si="49"/>
        <v>174.45949999999999</v>
      </c>
      <c r="V119" s="23">
        <f t="shared" si="50"/>
        <v>61.074829999999999</v>
      </c>
      <c r="W119">
        <v>11</v>
      </c>
    </row>
    <row r="120" spans="1:23" ht="12.75">
      <c r="A120" t="s">
        <v>74</v>
      </c>
      <c r="B120" s="131" t="s">
        <v>172</v>
      </c>
      <c r="C120">
        <v>60</v>
      </c>
      <c r="D120">
        <v>57.760200000000168</v>
      </c>
      <c r="E120" s="37" t="s">
        <v>173</v>
      </c>
      <c r="F120">
        <v>174</v>
      </c>
      <c r="G120">
        <v>55.210200000000782</v>
      </c>
      <c r="H120" s="37" t="s">
        <v>170</v>
      </c>
      <c r="I120" s="30">
        <f t="shared" si="44"/>
        <v>14.998011041824022</v>
      </c>
      <c r="J120" s="31">
        <f t="shared" si="28"/>
        <v>24.190340390038745</v>
      </c>
      <c r="K120" s="121">
        <v>10</v>
      </c>
      <c r="L120" s="121">
        <f t="shared" si="48"/>
        <v>1.4998011041824022</v>
      </c>
      <c r="M120" s="20"/>
      <c r="N120" s="33">
        <v>82</v>
      </c>
      <c r="O120" s="33">
        <f t="shared" si="45"/>
        <v>77</v>
      </c>
      <c r="P120" s="45">
        <f t="shared" si="51"/>
        <v>25.133333333333333</v>
      </c>
      <c r="Q120" s="46">
        <f t="shared" si="46"/>
        <v>30</v>
      </c>
      <c r="R120" s="46">
        <f t="shared" si="47"/>
        <v>0</v>
      </c>
      <c r="S120" s="34">
        <f t="shared" si="42"/>
        <v>38960.998888844522</v>
      </c>
      <c r="T120" s="35">
        <f t="shared" si="43"/>
        <v>38961.03717588156</v>
      </c>
      <c r="U120" s="23">
        <f t="shared" si="49"/>
        <v>174.92017000000001</v>
      </c>
      <c r="V120" s="23">
        <f t="shared" si="50"/>
        <v>60.962670000000003</v>
      </c>
      <c r="W120">
        <v>10</v>
      </c>
    </row>
    <row r="121" spans="1:23" ht="12.75">
      <c r="A121" t="s">
        <v>75</v>
      </c>
      <c r="B121" s="131" t="s">
        <v>175</v>
      </c>
      <c r="C121">
        <v>60</v>
      </c>
      <c r="D121">
        <v>51.040200000000056</v>
      </c>
      <c r="E121" s="37" t="s">
        <v>173</v>
      </c>
      <c r="F121">
        <v>175</v>
      </c>
      <c r="G121">
        <v>22.849800000000187</v>
      </c>
      <c r="H121" s="37" t="s">
        <v>170</v>
      </c>
      <c r="I121" s="30">
        <f t="shared" si="44"/>
        <v>15.035708952573334</v>
      </c>
      <c r="J121" s="31">
        <f t="shared" si="28"/>
        <v>24.251143471892473</v>
      </c>
      <c r="K121" s="121">
        <v>10</v>
      </c>
      <c r="L121" s="121">
        <f t="shared" si="48"/>
        <v>1.5035708952573335</v>
      </c>
      <c r="M121" s="20"/>
      <c r="N121" s="33">
        <v>81</v>
      </c>
      <c r="O121" s="33">
        <f t="shared" si="45"/>
        <v>76</v>
      </c>
      <c r="P121" s="45">
        <f t="shared" si="51"/>
        <v>25.066666666666666</v>
      </c>
      <c r="Q121" s="46">
        <f t="shared" si="46"/>
        <v>0</v>
      </c>
      <c r="R121" s="46">
        <f t="shared" si="47"/>
        <v>0</v>
      </c>
      <c r="S121" s="34">
        <f t="shared" si="42"/>
        <v>38961.099824668861</v>
      </c>
      <c r="T121" s="35">
        <f t="shared" si="43"/>
        <v>38961.117232076271</v>
      </c>
      <c r="U121" s="23">
        <f t="shared" si="49"/>
        <v>175.38083</v>
      </c>
      <c r="V121" s="23">
        <f t="shared" si="50"/>
        <v>60.850670000000001</v>
      </c>
      <c r="W121">
        <v>9</v>
      </c>
    </row>
    <row r="122" spans="1:23" ht="12.75">
      <c r="A122" t="s">
        <v>76</v>
      </c>
      <c r="B122" s="131" t="s">
        <v>172</v>
      </c>
      <c r="C122">
        <v>60</v>
      </c>
      <c r="D122">
        <v>51.029999999999802</v>
      </c>
      <c r="E122" s="37" t="s">
        <v>173</v>
      </c>
      <c r="F122">
        <v>175</v>
      </c>
      <c r="G122">
        <v>22.86</v>
      </c>
      <c r="H122" s="37" t="s">
        <v>170</v>
      </c>
      <c r="I122" s="30">
        <f t="shared" si="44"/>
        <v>2.1345582081657655E-2</v>
      </c>
      <c r="J122" s="31">
        <f t="shared" si="28"/>
        <v>3.4428358196222024E-2</v>
      </c>
      <c r="K122" s="121">
        <v>10</v>
      </c>
      <c r="L122" s="121">
        <f t="shared" si="48"/>
        <v>2.1345582081657654E-3</v>
      </c>
      <c r="M122" s="20"/>
      <c r="N122" s="33">
        <v>80</v>
      </c>
      <c r="O122" s="33">
        <f t="shared" si="45"/>
        <v>75</v>
      </c>
      <c r="P122" s="45">
        <f t="shared" si="51"/>
        <v>25</v>
      </c>
      <c r="Q122" s="46">
        <f t="shared" si="46"/>
        <v>30</v>
      </c>
      <c r="R122" s="46">
        <f t="shared" si="47"/>
        <v>0</v>
      </c>
      <c r="S122" s="34">
        <f t="shared" si="42"/>
        <v>38961.117321016194</v>
      </c>
      <c r="T122" s="35">
        <f t="shared" si="43"/>
        <v>38961.155515460639</v>
      </c>
      <c r="U122" s="23">
        <f t="shared" si="49"/>
        <v>175.381</v>
      </c>
      <c r="V122" s="23">
        <f t="shared" si="50"/>
        <v>60.850499999999997</v>
      </c>
      <c r="W122">
        <v>8</v>
      </c>
    </row>
    <row r="123" spans="1:23" ht="12.75">
      <c r="A123" t="s">
        <v>77</v>
      </c>
      <c r="B123" s="131" t="s">
        <v>175</v>
      </c>
      <c r="C123">
        <v>60</v>
      </c>
      <c r="D123">
        <v>44.329800000000006</v>
      </c>
      <c r="E123" s="37" t="s">
        <v>173</v>
      </c>
      <c r="F123">
        <v>175</v>
      </c>
      <c r="G123">
        <v>50.409599999999841</v>
      </c>
      <c r="H123" s="37" t="s">
        <v>170</v>
      </c>
      <c r="I123" s="30">
        <f t="shared" si="44"/>
        <v>15.029794635721009</v>
      </c>
      <c r="J123" s="31">
        <f t="shared" si="28"/>
        <v>24.241604251162919</v>
      </c>
      <c r="K123" s="121">
        <v>10</v>
      </c>
      <c r="L123" s="121">
        <f t="shared" si="48"/>
        <v>1.502979463572101</v>
      </c>
      <c r="M123" s="20"/>
      <c r="N123" s="33">
        <v>79</v>
      </c>
      <c r="O123" s="33">
        <f t="shared" si="45"/>
        <v>74</v>
      </c>
      <c r="P123" s="45">
        <f t="shared" si="51"/>
        <v>24.933333333333334</v>
      </c>
      <c r="Q123" s="46">
        <f t="shared" si="46"/>
        <v>0</v>
      </c>
      <c r="R123" s="46">
        <f t="shared" si="47"/>
        <v>0</v>
      </c>
      <c r="S123" s="34">
        <f t="shared" si="42"/>
        <v>38961.218139604956</v>
      </c>
      <c r="T123" s="35">
        <f t="shared" si="43"/>
        <v>38961.235454419773</v>
      </c>
      <c r="U123" s="23">
        <f t="shared" si="49"/>
        <v>175.84016</v>
      </c>
      <c r="V123" s="23">
        <f t="shared" si="50"/>
        <v>60.73883</v>
      </c>
      <c r="W123">
        <v>7</v>
      </c>
    </row>
    <row r="124" spans="1:23" ht="12.75">
      <c r="A124" t="s">
        <v>78</v>
      </c>
      <c r="B124" s="131" t="s">
        <v>172</v>
      </c>
      <c r="C124">
        <v>60</v>
      </c>
      <c r="D124">
        <v>37.580399999999941</v>
      </c>
      <c r="E124" s="37" t="s">
        <v>173</v>
      </c>
      <c r="F124">
        <v>176</v>
      </c>
      <c r="G124">
        <v>17.99039999999934</v>
      </c>
      <c r="H124" s="37" t="s">
        <v>170</v>
      </c>
      <c r="I124" s="30">
        <f t="shared" si="44"/>
        <v>15.107501236034658</v>
      </c>
      <c r="J124" s="31">
        <f t="shared" si="28"/>
        <v>24.366937477475254</v>
      </c>
      <c r="K124" s="121">
        <v>10</v>
      </c>
      <c r="L124" s="121">
        <f t="shared" si="48"/>
        <v>1.5107501236034657</v>
      </c>
      <c r="M124" s="20"/>
      <c r="N124" s="33">
        <v>78</v>
      </c>
      <c r="O124" s="33">
        <f t="shared" si="45"/>
        <v>73</v>
      </c>
      <c r="P124" s="45">
        <f t="shared" si="51"/>
        <v>24.866666666666667</v>
      </c>
      <c r="Q124" s="46">
        <f t="shared" si="46"/>
        <v>30</v>
      </c>
      <c r="R124" s="46">
        <f t="shared" si="47"/>
        <v>0</v>
      </c>
      <c r="S124" s="34">
        <f t="shared" si="42"/>
        <v>38961.298402341592</v>
      </c>
      <c r="T124" s="35">
        <f t="shared" si="43"/>
        <v>38961.336504193445</v>
      </c>
      <c r="U124" s="23">
        <f t="shared" si="49"/>
        <v>176.29983999999999</v>
      </c>
      <c r="V124" s="23">
        <f t="shared" si="50"/>
        <v>60.626339999999999</v>
      </c>
      <c r="W124">
        <v>6</v>
      </c>
    </row>
    <row r="125" spans="1:23" ht="12.75">
      <c r="A125" t="s">
        <v>79</v>
      </c>
      <c r="B125" s="131" t="s">
        <v>175</v>
      </c>
      <c r="C125">
        <v>60</v>
      </c>
      <c r="D125">
        <v>30.880200000000144</v>
      </c>
      <c r="E125" s="37" t="s">
        <v>173</v>
      </c>
      <c r="F125">
        <v>176</v>
      </c>
      <c r="G125">
        <v>45.589799999999627</v>
      </c>
      <c r="H125" s="37" t="s">
        <v>170</v>
      </c>
      <c r="I125" s="30">
        <f t="shared" si="44"/>
        <v>15.135895996588186</v>
      </c>
      <c r="J125" s="31">
        <f t="shared" si="28"/>
        <v>24.412735478368042</v>
      </c>
      <c r="K125" s="121">
        <v>10</v>
      </c>
      <c r="L125" s="121">
        <f t="shared" si="48"/>
        <v>1.5135895996588187</v>
      </c>
      <c r="M125" s="20"/>
      <c r="N125" s="33">
        <v>77</v>
      </c>
      <c r="O125" s="33">
        <f t="shared" si="45"/>
        <v>72</v>
      </c>
      <c r="P125" s="45">
        <f t="shared" si="51"/>
        <v>24.8</v>
      </c>
      <c r="Q125" s="46">
        <f t="shared" si="46"/>
        <v>0</v>
      </c>
      <c r="R125" s="46">
        <f t="shared" si="47"/>
        <v>0</v>
      </c>
      <c r="S125" s="34">
        <f t="shared" si="42"/>
        <v>38961.399570426765</v>
      </c>
      <c r="T125" s="35">
        <f t="shared" si="43"/>
        <v>38961.41679264899</v>
      </c>
      <c r="U125" s="23">
        <f t="shared" si="49"/>
        <v>176.75982999999999</v>
      </c>
      <c r="V125" s="23">
        <f t="shared" si="50"/>
        <v>60.514670000000002</v>
      </c>
      <c r="W125">
        <v>5</v>
      </c>
    </row>
    <row r="126" spans="1:23" ht="12.75">
      <c r="A126" t="s">
        <v>80</v>
      </c>
      <c r="B126" s="131" t="s">
        <v>172</v>
      </c>
      <c r="C126">
        <v>60</v>
      </c>
      <c r="D126">
        <v>24.169800000000095</v>
      </c>
      <c r="E126" s="37" t="s">
        <v>173</v>
      </c>
      <c r="F126">
        <v>177</v>
      </c>
      <c r="G126">
        <v>13.259400000000028</v>
      </c>
      <c r="H126" s="37" t="s">
        <v>170</v>
      </c>
      <c r="I126" s="30">
        <f t="shared" si="44"/>
        <v>15.213480989305776</v>
      </c>
      <c r="J126" s="31">
        <f t="shared" si="28"/>
        <v>24.537872563396412</v>
      </c>
      <c r="K126" s="121">
        <v>10</v>
      </c>
      <c r="L126" s="121">
        <f t="shared" si="48"/>
        <v>1.5213480989305777</v>
      </c>
      <c r="M126" s="20"/>
      <c r="N126" s="33">
        <v>76</v>
      </c>
      <c r="O126" s="33">
        <f t="shared" si="45"/>
        <v>71</v>
      </c>
      <c r="P126" s="45">
        <f t="shared" si="51"/>
        <v>24.733333333333334</v>
      </c>
      <c r="Q126" s="46">
        <f t="shared" si="46"/>
        <v>30</v>
      </c>
      <c r="R126" s="46">
        <f t="shared" si="47"/>
        <v>0</v>
      </c>
      <c r="S126" s="34">
        <f t="shared" si="42"/>
        <v>38961.480182153115</v>
      </c>
      <c r="T126" s="35">
        <f t="shared" si="43"/>
        <v>38961.518191412375</v>
      </c>
      <c r="U126" s="23">
        <f t="shared" si="49"/>
        <v>177.22099</v>
      </c>
      <c r="V126" s="23">
        <f t="shared" si="50"/>
        <v>60.402830000000002</v>
      </c>
      <c r="W126">
        <v>4</v>
      </c>
    </row>
    <row r="127" spans="1:23" ht="12.75">
      <c r="A127" t="s">
        <v>81</v>
      </c>
      <c r="B127" s="131" t="s">
        <v>175</v>
      </c>
      <c r="C127">
        <v>60</v>
      </c>
      <c r="D127">
        <v>17.449799999999982</v>
      </c>
      <c r="E127" s="37" t="s">
        <v>173</v>
      </c>
      <c r="F127">
        <v>177</v>
      </c>
      <c r="G127">
        <v>40.839599999999336</v>
      </c>
      <c r="H127" s="37" t="s">
        <v>170</v>
      </c>
      <c r="I127" s="30">
        <f t="shared" si="44"/>
        <v>15.220202397478147</v>
      </c>
      <c r="J127" s="31">
        <f t="shared" si="28"/>
        <v>24.548713544319593</v>
      </c>
      <c r="K127" s="121">
        <v>10</v>
      </c>
      <c r="L127" s="121">
        <f t="shared" si="48"/>
        <v>1.5220202397478146</v>
      </c>
      <c r="M127" s="20"/>
      <c r="N127" s="33">
        <v>75</v>
      </c>
      <c r="O127" s="33">
        <f t="shared" si="45"/>
        <v>70</v>
      </c>
      <c r="P127" s="45">
        <f t="shared" si="51"/>
        <v>24.666666666666668</v>
      </c>
      <c r="Q127" s="46">
        <f t="shared" si="46"/>
        <v>0</v>
      </c>
      <c r="R127" s="46">
        <f t="shared" si="47"/>
        <v>0</v>
      </c>
      <c r="S127" s="34">
        <f t="shared" si="42"/>
        <v>38961.581608922366</v>
      </c>
      <c r="T127" s="35">
        <f t="shared" si="43"/>
        <v>38961.598738551998</v>
      </c>
      <c r="U127" s="23">
        <f t="shared" si="49"/>
        <v>177.68065999999999</v>
      </c>
      <c r="V127" s="23">
        <f t="shared" si="50"/>
        <v>60.29083</v>
      </c>
      <c r="W127">
        <v>3</v>
      </c>
    </row>
    <row r="128" spans="1:23" ht="12.75">
      <c r="A128" t="s">
        <v>61</v>
      </c>
      <c r="B128" s="131" t="s">
        <v>172</v>
      </c>
      <c r="C128">
        <v>60</v>
      </c>
      <c r="D128">
        <v>11.260199999999827</v>
      </c>
      <c r="E128" s="37" t="s">
        <v>173</v>
      </c>
      <c r="F128">
        <v>178</v>
      </c>
      <c r="G128">
        <v>8.4996000000001004</v>
      </c>
      <c r="H128" s="37" t="s">
        <v>170</v>
      </c>
      <c r="I128" s="30">
        <f t="shared" si="44"/>
        <v>15.070503033243472</v>
      </c>
      <c r="J128" s="31">
        <f t="shared" si="28"/>
        <v>24.307262956844312</v>
      </c>
      <c r="K128" s="121">
        <v>10</v>
      </c>
      <c r="L128" s="121">
        <f t="shared" si="48"/>
        <v>1.5070503033243472</v>
      </c>
      <c r="M128" s="20"/>
      <c r="N128" s="33">
        <v>74</v>
      </c>
      <c r="O128" s="33">
        <f t="shared" si="45"/>
        <v>69</v>
      </c>
      <c r="P128" s="45">
        <f t="shared" si="51"/>
        <v>24.6</v>
      </c>
      <c r="Q128" s="46">
        <f t="shared" si="46"/>
        <v>30</v>
      </c>
      <c r="R128" s="46">
        <f t="shared" si="47"/>
        <v>0</v>
      </c>
      <c r="S128" s="34">
        <f t="shared" si="42"/>
        <v>38961.66153231464</v>
      </c>
      <c r="T128" s="35">
        <f t="shared" si="43"/>
        <v>38961.699448981308</v>
      </c>
      <c r="U128" s="23">
        <f t="shared" si="49"/>
        <v>178.14166</v>
      </c>
      <c r="V128" s="23">
        <f t="shared" si="50"/>
        <v>60.187669999999997</v>
      </c>
      <c r="W128">
        <v>2</v>
      </c>
    </row>
    <row r="129" spans="1:23" ht="12.75">
      <c r="A129" t="s">
        <v>62</v>
      </c>
      <c r="B129" s="131" t="s">
        <v>175</v>
      </c>
      <c r="C129">
        <v>60</v>
      </c>
      <c r="D129">
        <v>4.0098000000001832</v>
      </c>
      <c r="E129" s="37" t="s">
        <v>173</v>
      </c>
      <c r="F129">
        <v>178</v>
      </c>
      <c r="G129">
        <v>35.970000000000368</v>
      </c>
      <c r="H129" s="37" t="s">
        <v>170</v>
      </c>
      <c r="I129" s="30">
        <f t="shared" si="44"/>
        <v>15.494605477953014</v>
      </c>
      <c r="J129" s="31">
        <f t="shared" si="28"/>
        <v>24.991299157988731</v>
      </c>
      <c r="K129" s="121">
        <v>10</v>
      </c>
      <c r="L129" s="121">
        <f t="shared" si="48"/>
        <v>1.5494605477953014</v>
      </c>
      <c r="M129" s="20"/>
      <c r="N129" s="33">
        <v>73</v>
      </c>
      <c r="O129" s="33">
        <f t="shared" si="45"/>
        <v>68</v>
      </c>
      <c r="P129" s="45">
        <f t="shared" si="51"/>
        <v>24.533333333333331</v>
      </c>
      <c r="Q129" s="46">
        <f t="shared" si="46"/>
        <v>0</v>
      </c>
      <c r="R129" s="46">
        <f t="shared" si="47"/>
        <v>0</v>
      </c>
      <c r="S129" s="34">
        <f t="shared" si="42"/>
        <v>38961.764009837469</v>
      </c>
      <c r="T129" s="35">
        <f t="shared" si="43"/>
        <v>38961.781046874508</v>
      </c>
      <c r="U129" s="23">
        <f t="shared" si="49"/>
        <v>178.59950000000001</v>
      </c>
      <c r="V129" s="23">
        <f t="shared" si="50"/>
        <v>60.066830000000003</v>
      </c>
      <c r="W129">
        <v>1</v>
      </c>
    </row>
    <row r="130" spans="1:23" ht="25.5">
      <c r="A130" s="1" t="s">
        <v>212</v>
      </c>
      <c r="B130" s="42" t="s">
        <v>172</v>
      </c>
      <c r="C130" s="43">
        <v>59</v>
      </c>
      <c r="D130" s="23">
        <v>54</v>
      </c>
      <c r="E130" s="43" t="s">
        <v>173</v>
      </c>
      <c r="F130" s="44">
        <v>178</v>
      </c>
      <c r="G130" s="23">
        <v>53.75</v>
      </c>
      <c r="H130" s="43" t="s">
        <v>170</v>
      </c>
      <c r="I130" s="30">
        <f t="shared" si="44"/>
        <v>13.400547657091179</v>
      </c>
      <c r="J130" s="31">
        <f t="shared" si="28"/>
        <v>21.613786543695451</v>
      </c>
      <c r="K130" s="121">
        <v>10</v>
      </c>
      <c r="L130" s="121">
        <f t="shared" ref="L130:L150" si="52">I130/K130</f>
        <v>1.340054765709118</v>
      </c>
      <c r="M130" s="20"/>
      <c r="N130" s="20">
        <v>710</v>
      </c>
      <c r="O130" s="20">
        <f t="shared" ref="O130:O149" si="53">N130-5</f>
        <v>705</v>
      </c>
      <c r="P130" s="45">
        <f t="shared" ref="P130:P149" si="54">IF(LEFT($B130,3)="ctd",IF($O130&lt;200,($O130/30+$O130/30+20),(IF($O130&gt;200,(200/30+($O130-200)/45+$O130/50+20),1.4))),0)</f>
        <v>51.988888888888887</v>
      </c>
      <c r="Q130" s="46">
        <f t="shared" ref="Q130:Q149" si="55">(IF(RIGHT($B130,3)="BON",30,0))</f>
        <v>30</v>
      </c>
      <c r="R130" s="46">
        <f t="shared" ref="R130:R149" si="56">(IF(RIGHT($B130,4)="Nets",40,0))</f>
        <v>0</v>
      </c>
      <c r="S130" s="34">
        <f t="shared" si="42"/>
        <v>38961.836882489748</v>
      </c>
      <c r="T130" s="35">
        <f t="shared" si="43"/>
        <v>38961.893819218145</v>
      </c>
      <c r="U130" s="23">
        <f t="shared" ref="U130:U150" si="57">F130+G130/60</f>
        <v>178.89583333333334</v>
      </c>
      <c r="V130" s="23">
        <f t="shared" ref="V130:V150" si="58">C130+D130/60</f>
        <v>59.9</v>
      </c>
      <c r="W130">
        <v>20</v>
      </c>
    </row>
    <row r="131" spans="1:23" ht="12.75">
      <c r="A131" s="1" t="s">
        <v>211</v>
      </c>
      <c r="B131" s="42" t="s">
        <v>175</v>
      </c>
      <c r="C131" s="43">
        <v>59</v>
      </c>
      <c r="D131" s="23">
        <v>53.999999999999915</v>
      </c>
      <c r="E131" s="43" t="s">
        <v>173</v>
      </c>
      <c r="F131" s="44">
        <v>178</v>
      </c>
      <c r="G131" s="23">
        <v>12.000000000001023</v>
      </c>
      <c r="H131" s="43" t="s">
        <v>170</v>
      </c>
      <c r="I131" s="30">
        <f t="shared" si="44"/>
        <v>20.947976965493872</v>
      </c>
      <c r="J131" s="31">
        <f t="shared" si="28"/>
        <v>33.787059621764307</v>
      </c>
      <c r="K131" s="121">
        <v>10</v>
      </c>
      <c r="L131" s="121">
        <f t="shared" si="52"/>
        <v>2.0947976965493873</v>
      </c>
      <c r="M131" s="20"/>
      <c r="N131" s="20">
        <v>173</v>
      </c>
      <c r="O131" s="20">
        <f t="shared" si="53"/>
        <v>168</v>
      </c>
      <c r="P131" s="45">
        <f t="shared" si="54"/>
        <v>31.2</v>
      </c>
      <c r="Q131" s="46">
        <f t="shared" si="55"/>
        <v>0</v>
      </c>
      <c r="R131" s="46">
        <f t="shared" si="56"/>
        <v>0</v>
      </c>
      <c r="S131" s="34">
        <f t="shared" si="42"/>
        <v>38961.981102455502</v>
      </c>
      <c r="T131" s="35">
        <f t="shared" si="43"/>
        <v>38962.002769122169</v>
      </c>
      <c r="U131" s="23">
        <f t="shared" si="57"/>
        <v>178.20000000000002</v>
      </c>
      <c r="V131" s="23">
        <f t="shared" si="58"/>
        <v>59.9</v>
      </c>
      <c r="W131">
        <v>19</v>
      </c>
    </row>
    <row r="132" spans="1:23" ht="12.75">
      <c r="A132" s="1" t="s">
        <v>210</v>
      </c>
      <c r="B132" s="42" t="s">
        <v>172</v>
      </c>
      <c r="C132" s="43">
        <v>59</v>
      </c>
      <c r="D132" s="23">
        <v>53.999999999999915</v>
      </c>
      <c r="E132" s="43" t="s">
        <v>173</v>
      </c>
      <c r="F132" s="44">
        <v>177</v>
      </c>
      <c r="G132" s="23">
        <v>36.000000000001364</v>
      </c>
      <c r="H132" s="43" t="s">
        <v>170</v>
      </c>
      <c r="I132" s="30">
        <f t="shared" si="44"/>
        <v>18.064324791138397</v>
      </c>
      <c r="J132" s="31">
        <f t="shared" si="28"/>
        <v>29.136007727642575</v>
      </c>
      <c r="K132" s="121">
        <v>10</v>
      </c>
      <c r="L132" s="121">
        <f t="shared" si="52"/>
        <v>1.8064324791138398</v>
      </c>
      <c r="M132" s="20"/>
      <c r="N132" s="20">
        <v>135</v>
      </c>
      <c r="O132" s="20">
        <f t="shared" si="53"/>
        <v>130</v>
      </c>
      <c r="P132" s="45">
        <f t="shared" si="54"/>
        <v>28.666666666666664</v>
      </c>
      <c r="Q132" s="46">
        <f t="shared" si="55"/>
        <v>30</v>
      </c>
      <c r="R132" s="46">
        <f t="shared" si="56"/>
        <v>0</v>
      </c>
      <c r="S132" s="34">
        <f t="shared" si="42"/>
        <v>38962.078037142135</v>
      </c>
      <c r="T132" s="35">
        <f t="shared" si="43"/>
        <v>38962.118777882875</v>
      </c>
      <c r="U132" s="23">
        <f t="shared" si="57"/>
        <v>177.60000000000002</v>
      </c>
      <c r="V132" s="23">
        <f t="shared" si="58"/>
        <v>59.9</v>
      </c>
      <c r="W132">
        <v>18</v>
      </c>
    </row>
    <row r="133" spans="1:23" ht="12.75">
      <c r="A133" s="1" t="s">
        <v>209</v>
      </c>
      <c r="B133" s="42" t="s">
        <v>175</v>
      </c>
      <c r="C133" s="43">
        <v>59</v>
      </c>
      <c r="D133" s="23">
        <v>53.999999999999915</v>
      </c>
      <c r="E133" s="43" t="s">
        <v>173</v>
      </c>
      <c r="F133" s="44">
        <v>177</v>
      </c>
      <c r="G133" s="23">
        <v>1.7053025658242404E-12</v>
      </c>
      <c r="H133" s="43" t="s">
        <v>170</v>
      </c>
      <c r="I133" s="30">
        <f t="shared" si="44"/>
        <v>18.064324791138397</v>
      </c>
      <c r="J133" s="31">
        <f t="shared" ref="J133:J150" si="59">I133/0.62</f>
        <v>29.136007727642575</v>
      </c>
      <c r="K133" s="121">
        <v>10</v>
      </c>
      <c r="L133" s="121">
        <f t="shared" si="52"/>
        <v>1.8064324791138398</v>
      </c>
      <c r="M133" s="20"/>
      <c r="N133" s="20">
        <v>100</v>
      </c>
      <c r="O133" s="20">
        <f t="shared" si="53"/>
        <v>95</v>
      </c>
      <c r="P133" s="45">
        <f t="shared" si="54"/>
        <v>26.333333333333332</v>
      </c>
      <c r="Q133" s="46">
        <f t="shared" si="55"/>
        <v>0</v>
      </c>
      <c r="R133" s="46">
        <f t="shared" si="56"/>
        <v>0</v>
      </c>
      <c r="S133" s="34">
        <f t="shared" si="42"/>
        <v>38962.194045902841</v>
      </c>
      <c r="T133" s="35">
        <f t="shared" si="43"/>
        <v>38962.212332939875</v>
      </c>
      <c r="U133" s="23">
        <f t="shared" si="57"/>
        <v>177.00000000000003</v>
      </c>
      <c r="V133" s="23">
        <f t="shared" si="58"/>
        <v>59.9</v>
      </c>
      <c r="W133">
        <v>17</v>
      </c>
    </row>
    <row r="134" spans="1:23" ht="12.75">
      <c r="A134" s="1" t="s">
        <v>208</v>
      </c>
      <c r="B134" s="42" t="s">
        <v>172</v>
      </c>
      <c r="C134" s="43">
        <v>59</v>
      </c>
      <c r="D134" s="23">
        <v>53.999999999999915</v>
      </c>
      <c r="E134" s="43" t="s">
        <v>173</v>
      </c>
      <c r="F134" s="44">
        <v>176</v>
      </c>
      <c r="G134" s="23">
        <v>24.000000000002046</v>
      </c>
      <c r="H134" s="43" t="s">
        <v>170</v>
      </c>
      <c r="I134" s="30">
        <f t="shared" si="44"/>
        <v>18.064324791138397</v>
      </c>
      <c r="J134" s="31">
        <f t="shared" si="59"/>
        <v>29.136007727642575</v>
      </c>
      <c r="K134" s="121">
        <v>10</v>
      </c>
      <c r="L134" s="121">
        <f t="shared" si="52"/>
        <v>1.8064324791138398</v>
      </c>
      <c r="M134" s="20"/>
      <c r="N134" s="20">
        <v>100</v>
      </c>
      <c r="O134" s="20">
        <f t="shared" si="53"/>
        <v>95</v>
      </c>
      <c r="P134" s="45">
        <f t="shared" si="54"/>
        <v>26.333333333333332</v>
      </c>
      <c r="Q134" s="46">
        <f t="shared" si="55"/>
        <v>30</v>
      </c>
      <c r="R134" s="46">
        <f t="shared" si="56"/>
        <v>0</v>
      </c>
      <c r="S134" s="34">
        <f t="shared" si="42"/>
        <v>38962.28760095984</v>
      </c>
      <c r="T134" s="35">
        <f t="shared" si="43"/>
        <v>38962.32672133021</v>
      </c>
      <c r="U134" s="23">
        <f t="shared" si="57"/>
        <v>176.40000000000003</v>
      </c>
      <c r="V134" s="23">
        <f t="shared" si="58"/>
        <v>59.9</v>
      </c>
      <c r="W134">
        <v>16</v>
      </c>
    </row>
    <row r="135" spans="1:23" ht="12.75">
      <c r="A135" s="1" t="s">
        <v>207</v>
      </c>
      <c r="B135" s="42" t="s">
        <v>175</v>
      </c>
      <c r="C135" s="43">
        <v>59</v>
      </c>
      <c r="D135" s="23">
        <v>53.999999999999915</v>
      </c>
      <c r="E135" s="43" t="s">
        <v>173</v>
      </c>
      <c r="F135" s="44">
        <v>175</v>
      </c>
      <c r="G135" s="23">
        <v>48.5</v>
      </c>
      <c r="H135" s="43" t="s">
        <v>170</v>
      </c>
      <c r="I135" s="30">
        <f t="shared" si="44"/>
        <v>17.813571959754523</v>
      </c>
      <c r="J135" s="31">
        <f t="shared" si="59"/>
        <v>28.731567677023424</v>
      </c>
      <c r="K135" s="121">
        <v>10</v>
      </c>
      <c r="L135" s="121">
        <f t="shared" si="52"/>
        <v>1.7813571959754522</v>
      </c>
      <c r="M135" s="20"/>
      <c r="N135" s="20">
        <v>132</v>
      </c>
      <c r="O135" s="20">
        <f t="shared" si="53"/>
        <v>127</v>
      </c>
      <c r="P135" s="45">
        <f t="shared" si="54"/>
        <v>28.466666666666669</v>
      </c>
      <c r="Q135" s="46">
        <f t="shared" si="55"/>
        <v>0</v>
      </c>
      <c r="R135" s="46">
        <f t="shared" si="56"/>
        <v>0</v>
      </c>
      <c r="S135" s="34">
        <f t="shared" si="42"/>
        <v>38962.400944546709</v>
      </c>
      <c r="T135" s="35">
        <f t="shared" si="43"/>
        <v>38962.420713065228</v>
      </c>
      <c r="U135" s="23">
        <f t="shared" si="57"/>
        <v>175.80833333333334</v>
      </c>
      <c r="V135" s="23">
        <f t="shared" si="58"/>
        <v>59.9</v>
      </c>
      <c r="W135">
        <v>15</v>
      </c>
    </row>
    <row r="136" spans="1:23" ht="12.75">
      <c r="A136" s="1" t="s">
        <v>206</v>
      </c>
      <c r="B136" s="42" t="s">
        <v>172</v>
      </c>
      <c r="C136" s="43">
        <v>59</v>
      </c>
      <c r="D136" s="23">
        <v>53.999999999999915</v>
      </c>
      <c r="E136" s="43" t="s">
        <v>173</v>
      </c>
      <c r="F136" s="44">
        <v>175</v>
      </c>
      <c r="G136" s="23">
        <v>12.000000000002728</v>
      </c>
      <c r="H136" s="43" t="s">
        <v>170</v>
      </c>
      <c r="I136" s="30">
        <f t="shared" si="44"/>
        <v>18.315077551102526</v>
      </c>
      <c r="J136" s="31">
        <f t="shared" si="59"/>
        <v>29.540447663068591</v>
      </c>
      <c r="K136" s="121">
        <v>10</v>
      </c>
      <c r="L136" s="121">
        <f t="shared" si="52"/>
        <v>1.8315077551102525</v>
      </c>
      <c r="M136" s="20"/>
      <c r="N136" s="20">
        <v>100</v>
      </c>
      <c r="O136" s="20">
        <f t="shared" si="53"/>
        <v>95</v>
      </c>
      <c r="P136" s="45">
        <f t="shared" si="54"/>
        <v>26.333333333333332</v>
      </c>
      <c r="Q136" s="46">
        <f t="shared" si="55"/>
        <v>30</v>
      </c>
      <c r="R136" s="46">
        <f t="shared" si="56"/>
        <v>0</v>
      </c>
      <c r="S136" s="34">
        <f t="shared" si="42"/>
        <v>38962.497025888355</v>
      </c>
      <c r="T136" s="35">
        <f t="shared" si="43"/>
        <v>38962.536146258724</v>
      </c>
      <c r="U136" s="23">
        <f t="shared" si="57"/>
        <v>175.20000000000005</v>
      </c>
      <c r="V136" s="23">
        <f t="shared" si="58"/>
        <v>59.9</v>
      </c>
      <c r="W136">
        <v>14</v>
      </c>
    </row>
    <row r="137" spans="1:23" ht="12.75">
      <c r="A137" s="1" t="s">
        <v>205</v>
      </c>
      <c r="B137" s="42" t="s">
        <v>175</v>
      </c>
      <c r="C137" s="43">
        <v>59</v>
      </c>
      <c r="D137" s="23">
        <v>53.999999999999915</v>
      </c>
      <c r="E137" s="43" t="s">
        <v>173</v>
      </c>
      <c r="F137" s="44">
        <v>174</v>
      </c>
      <c r="G137" s="23">
        <v>36.00000000000307</v>
      </c>
      <c r="H137" s="43" t="s">
        <v>170</v>
      </c>
      <c r="I137" s="30">
        <f t="shared" si="44"/>
        <v>18.064324791138397</v>
      </c>
      <c r="J137" s="31">
        <f t="shared" si="59"/>
        <v>29.136007727642575</v>
      </c>
      <c r="K137" s="121">
        <v>10</v>
      </c>
      <c r="L137" s="121">
        <f t="shared" si="52"/>
        <v>1.8064324791138398</v>
      </c>
      <c r="M137" s="20"/>
      <c r="N137" s="20">
        <v>90</v>
      </c>
      <c r="O137" s="20">
        <f t="shared" si="53"/>
        <v>85</v>
      </c>
      <c r="P137" s="45">
        <f t="shared" si="54"/>
        <v>25.666666666666668</v>
      </c>
      <c r="Q137" s="46">
        <f t="shared" si="55"/>
        <v>0</v>
      </c>
      <c r="R137" s="46">
        <f t="shared" si="56"/>
        <v>0</v>
      </c>
      <c r="S137" s="34">
        <f t="shared" si="42"/>
        <v>38962.61141427869</v>
      </c>
      <c r="T137" s="35">
        <f t="shared" si="43"/>
        <v>38962.629238352762</v>
      </c>
      <c r="U137" s="23">
        <f t="shared" si="57"/>
        <v>174.60000000000005</v>
      </c>
      <c r="V137" s="23">
        <f t="shared" si="58"/>
        <v>59.9</v>
      </c>
      <c r="W137">
        <v>13</v>
      </c>
    </row>
    <row r="138" spans="1:23" ht="12.75">
      <c r="A138" s="1" t="s">
        <v>204</v>
      </c>
      <c r="B138" s="42" t="s">
        <v>172</v>
      </c>
      <c r="C138" s="43">
        <v>59</v>
      </c>
      <c r="D138" s="23">
        <v>53.999999999999915</v>
      </c>
      <c r="E138" s="43" t="s">
        <v>173</v>
      </c>
      <c r="F138" s="44">
        <v>174</v>
      </c>
      <c r="G138" s="23">
        <v>3.4106051316484809E-12</v>
      </c>
      <c r="H138" s="43" t="s">
        <v>170</v>
      </c>
      <c r="I138" s="30">
        <f t="shared" si="44"/>
        <v>18.064324791138397</v>
      </c>
      <c r="J138" s="31">
        <f t="shared" si="59"/>
        <v>29.136007727642575</v>
      </c>
      <c r="K138" s="121">
        <v>10</v>
      </c>
      <c r="L138" s="121">
        <f t="shared" si="52"/>
        <v>1.8064324791138398</v>
      </c>
      <c r="M138" s="20"/>
      <c r="N138" s="20">
        <v>80</v>
      </c>
      <c r="O138" s="20">
        <f t="shared" si="53"/>
        <v>75</v>
      </c>
      <c r="P138" s="45">
        <f t="shared" si="54"/>
        <v>25</v>
      </c>
      <c r="Q138" s="46">
        <f t="shared" si="55"/>
        <v>30</v>
      </c>
      <c r="R138" s="46">
        <f t="shared" si="56"/>
        <v>0</v>
      </c>
      <c r="S138" s="34">
        <f t="shared" si="42"/>
        <v>38962.704506372727</v>
      </c>
      <c r="T138" s="35">
        <f t="shared" si="43"/>
        <v>38962.742700817173</v>
      </c>
      <c r="U138" s="23">
        <f t="shared" si="57"/>
        <v>174.00000000000006</v>
      </c>
      <c r="V138" s="23">
        <f t="shared" si="58"/>
        <v>59.9</v>
      </c>
      <c r="W138">
        <v>12</v>
      </c>
    </row>
    <row r="139" spans="1:23" ht="12.75">
      <c r="A139" s="1" t="s">
        <v>203</v>
      </c>
      <c r="B139" s="42" t="s">
        <v>175</v>
      </c>
      <c r="C139" s="43">
        <v>59</v>
      </c>
      <c r="D139" s="23">
        <v>53.999999999999915</v>
      </c>
      <c r="E139" s="43" t="s">
        <v>173</v>
      </c>
      <c r="F139" s="44">
        <v>173</v>
      </c>
      <c r="G139" s="23">
        <v>24.000000000003752</v>
      </c>
      <c r="H139" s="43" t="s">
        <v>170</v>
      </c>
      <c r="I139" s="30">
        <f t="shared" si="44"/>
        <v>18.064324791138397</v>
      </c>
      <c r="J139" s="31">
        <f t="shared" si="59"/>
        <v>29.136007727642575</v>
      </c>
      <c r="K139" s="121">
        <v>10</v>
      </c>
      <c r="L139" s="121">
        <f t="shared" si="52"/>
        <v>1.8064324791138398</v>
      </c>
      <c r="M139" s="20"/>
      <c r="N139" s="20">
        <v>76</v>
      </c>
      <c r="O139" s="20">
        <f t="shared" si="53"/>
        <v>71</v>
      </c>
      <c r="P139" s="45">
        <f t="shared" si="54"/>
        <v>24.733333333333334</v>
      </c>
      <c r="Q139" s="46">
        <f t="shared" si="55"/>
        <v>0</v>
      </c>
      <c r="R139" s="46">
        <f t="shared" si="56"/>
        <v>0</v>
      </c>
      <c r="S139" s="34">
        <f t="shared" si="42"/>
        <v>38962.817968837138</v>
      </c>
      <c r="T139" s="35">
        <f t="shared" si="43"/>
        <v>38962.835144763063</v>
      </c>
      <c r="U139" s="23">
        <f t="shared" si="57"/>
        <v>173.40000000000006</v>
      </c>
      <c r="V139" s="23">
        <f t="shared" si="58"/>
        <v>59.9</v>
      </c>
      <c r="W139">
        <v>11</v>
      </c>
    </row>
    <row r="140" spans="1:23" ht="12.75">
      <c r="A140" s="1" t="s">
        <v>202</v>
      </c>
      <c r="B140" s="42" t="s">
        <v>172</v>
      </c>
      <c r="C140" s="43">
        <v>59</v>
      </c>
      <c r="D140" s="23">
        <v>53.999999999999915</v>
      </c>
      <c r="E140" s="43" t="s">
        <v>173</v>
      </c>
      <c r="F140" s="44">
        <v>172</v>
      </c>
      <c r="G140" s="23">
        <v>48.000000000004093</v>
      </c>
      <c r="H140" s="43" t="s">
        <v>170</v>
      </c>
      <c r="I140" s="30">
        <f t="shared" si="44"/>
        <v>18.064324791138397</v>
      </c>
      <c r="J140" s="31">
        <f t="shared" si="59"/>
        <v>29.136007727642575</v>
      </c>
      <c r="K140" s="121">
        <v>10</v>
      </c>
      <c r="L140" s="121">
        <f t="shared" si="52"/>
        <v>1.8064324791138398</v>
      </c>
      <c r="M140" s="20"/>
      <c r="N140" s="20">
        <v>70</v>
      </c>
      <c r="O140" s="20">
        <f t="shared" si="53"/>
        <v>65</v>
      </c>
      <c r="P140" s="45">
        <f t="shared" si="54"/>
        <v>24.333333333333332</v>
      </c>
      <c r="Q140" s="46">
        <f t="shared" si="55"/>
        <v>30</v>
      </c>
      <c r="R140" s="46">
        <f t="shared" si="56"/>
        <v>0</v>
      </c>
      <c r="S140" s="34">
        <f t="shared" si="42"/>
        <v>38962.910412783029</v>
      </c>
      <c r="T140" s="35">
        <f t="shared" si="43"/>
        <v>38962.948144264512</v>
      </c>
      <c r="U140" s="23">
        <f t="shared" si="57"/>
        <v>172.80000000000007</v>
      </c>
      <c r="V140" s="23">
        <f t="shared" si="58"/>
        <v>59.9</v>
      </c>
      <c r="W140">
        <v>10</v>
      </c>
    </row>
    <row r="141" spans="1:23" ht="12.75">
      <c r="A141" s="1" t="s">
        <v>201</v>
      </c>
      <c r="B141" s="42" t="s">
        <v>175</v>
      </c>
      <c r="C141" s="43">
        <v>59</v>
      </c>
      <c r="D141" s="23">
        <v>53.999999999999915</v>
      </c>
      <c r="E141" s="43" t="s">
        <v>173</v>
      </c>
      <c r="F141" s="44">
        <v>172</v>
      </c>
      <c r="G141" s="23">
        <v>12.1</v>
      </c>
      <c r="H141" s="43" t="s">
        <v>170</v>
      </c>
      <c r="I141" s="30">
        <f t="shared" si="44"/>
        <v>18.01417423055868</v>
      </c>
      <c r="J141" s="31">
        <f t="shared" si="59"/>
        <v>29.055119726707549</v>
      </c>
      <c r="K141" s="121">
        <v>10</v>
      </c>
      <c r="L141" s="121">
        <f t="shared" si="52"/>
        <v>1.8014174230558679</v>
      </c>
      <c r="M141" s="20"/>
      <c r="N141" s="20">
        <v>66</v>
      </c>
      <c r="O141" s="20">
        <f t="shared" si="53"/>
        <v>61</v>
      </c>
      <c r="P141" s="45">
        <f t="shared" si="54"/>
        <v>24.066666666666666</v>
      </c>
      <c r="Q141" s="46">
        <f t="shared" si="55"/>
        <v>0</v>
      </c>
      <c r="R141" s="46">
        <f t="shared" si="56"/>
        <v>0</v>
      </c>
      <c r="S141" s="34">
        <f t="shared" si="42"/>
        <v>38963.023203323806</v>
      </c>
      <c r="T141" s="35">
        <f t="shared" si="43"/>
        <v>38963.039916286769</v>
      </c>
      <c r="U141" s="23">
        <f t="shared" si="57"/>
        <v>172.20166666666665</v>
      </c>
      <c r="V141" s="23">
        <f t="shared" si="58"/>
        <v>59.9</v>
      </c>
      <c r="W141">
        <v>9</v>
      </c>
    </row>
    <row r="142" spans="1:23" ht="38.25">
      <c r="A142" s="47" t="s">
        <v>199</v>
      </c>
      <c r="B142" s="48" t="s">
        <v>200</v>
      </c>
      <c r="C142" s="112">
        <v>59</v>
      </c>
      <c r="D142" s="113">
        <v>53.880000000000194</v>
      </c>
      <c r="E142" s="112" t="s">
        <v>173</v>
      </c>
      <c r="F142" s="114">
        <v>171</v>
      </c>
      <c r="G142" s="115">
        <v>42.660000000000764</v>
      </c>
      <c r="H142" s="112" t="s">
        <v>170</v>
      </c>
      <c r="I142" s="30">
        <f t="shared" si="44"/>
        <v>14.775374494627881</v>
      </c>
      <c r="J142" s="31">
        <f t="shared" si="59"/>
        <v>23.831249184883678</v>
      </c>
      <c r="K142" s="121">
        <v>10</v>
      </c>
      <c r="L142" s="121">
        <f t="shared" si="52"/>
        <v>1.4775374494627882</v>
      </c>
      <c r="M142" s="20"/>
      <c r="N142" s="20">
        <v>67</v>
      </c>
      <c r="O142" s="20">
        <f t="shared" si="53"/>
        <v>62</v>
      </c>
      <c r="P142" s="45">
        <f t="shared" si="54"/>
        <v>0</v>
      </c>
      <c r="Q142" s="46">
        <f t="shared" si="55"/>
        <v>0</v>
      </c>
      <c r="R142" s="46">
        <f t="shared" si="56"/>
        <v>0</v>
      </c>
      <c r="S142" s="34">
        <f t="shared" si="42"/>
        <v>38963.101480347163</v>
      </c>
      <c r="T142" s="35">
        <f t="shared" si="43"/>
        <v>38963.101480347163</v>
      </c>
      <c r="U142" s="23">
        <f t="shared" si="57"/>
        <v>171.71100000000001</v>
      </c>
      <c r="V142" s="23">
        <f t="shared" si="58"/>
        <v>59.898000000000003</v>
      </c>
      <c r="W142">
        <v>8</v>
      </c>
    </row>
    <row r="143" spans="1:23" ht="12.75">
      <c r="A143" s="1" t="s">
        <v>198</v>
      </c>
      <c r="B143" s="42" t="s">
        <v>172</v>
      </c>
      <c r="C143" s="43">
        <v>59</v>
      </c>
      <c r="D143" s="23">
        <v>53.999999999999915</v>
      </c>
      <c r="E143" s="43" t="s">
        <v>173</v>
      </c>
      <c r="F143" s="44">
        <v>171</v>
      </c>
      <c r="G143" s="23">
        <v>36.000000000004775</v>
      </c>
      <c r="H143" s="43" t="s">
        <v>170</v>
      </c>
      <c r="I143" s="30">
        <f t="shared" si="44"/>
        <v>3.3523165700353386</v>
      </c>
      <c r="J143" s="31">
        <f t="shared" si="59"/>
        <v>5.4069622097344174</v>
      </c>
      <c r="K143" s="121">
        <v>10</v>
      </c>
      <c r="L143" s="121">
        <f t="shared" si="52"/>
        <v>0.33523165700353386</v>
      </c>
      <c r="M143" s="20"/>
      <c r="N143" s="20">
        <v>70</v>
      </c>
      <c r="O143" s="20">
        <f t="shared" si="53"/>
        <v>65</v>
      </c>
      <c r="P143" s="45">
        <f t="shared" si="54"/>
        <v>24.333333333333332</v>
      </c>
      <c r="Q143" s="46">
        <f t="shared" si="55"/>
        <v>30</v>
      </c>
      <c r="R143" s="46">
        <f t="shared" si="56"/>
        <v>0</v>
      </c>
      <c r="S143" s="34">
        <f t="shared" si="42"/>
        <v>38963.115448332872</v>
      </c>
      <c r="T143" s="35">
        <f t="shared" si="43"/>
        <v>38963.153179814355</v>
      </c>
      <c r="U143" s="23">
        <f t="shared" si="57"/>
        <v>171.60000000000008</v>
      </c>
      <c r="V143" s="23">
        <f t="shared" si="58"/>
        <v>59.9</v>
      </c>
      <c r="W143">
        <v>7</v>
      </c>
    </row>
    <row r="144" spans="1:23" ht="12.75">
      <c r="A144" s="1" t="s">
        <v>197</v>
      </c>
      <c r="B144" s="42" t="s">
        <v>172</v>
      </c>
      <c r="C144" s="43">
        <v>59</v>
      </c>
      <c r="D144" s="23">
        <v>53.999999999999915</v>
      </c>
      <c r="E144" s="43" t="s">
        <v>173</v>
      </c>
      <c r="F144" s="44">
        <v>171</v>
      </c>
      <c r="G144" s="23">
        <v>0.1</v>
      </c>
      <c r="H144" s="43" t="s">
        <v>170</v>
      </c>
      <c r="I144" s="30">
        <f t="shared" si="44"/>
        <v>18.01417423055868</v>
      </c>
      <c r="J144" s="31">
        <f t="shared" si="59"/>
        <v>29.055119726707549</v>
      </c>
      <c r="K144" s="121">
        <v>10</v>
      </c>
      <c r="L144" s="121">
        <f t="shared" si="52"/>
        <v>1.8014174230558679</v>
      </c>
      <c r="M144" s="20"/>
      <c r="N144" s="20">
        <v>66</v>
      </c>
      <c r="O144" s="20">
        <f t="shared" si="53"/>
        <v>61</v>
      </c>
      <c r="P144" s="45">
        <f t="shared" si="54"/>
        <v>24.066666666666666</v>
      </c>
      <c r="Q144" s="46">
        <f t="shared" si="55"/>
        <v>30</v>
      </c>
      <c r="R144" s="46">
        <f t="shared" si="56"/>
        <v>0</v>
      </c>
      <c r="S144" s="34">
        <f t="shared" si="42"/>
        <v>38963.228238873649</v>
      </c>
      <c r="T144" s="35">
        <f t="shared" si="43"/>
        <v>38963.265785169948</v>
      </c>
      <c r="U144" s="23">
        <f t="shared" si="57"/>
        <v>171.00166666666667</v>
      </c>
      <c r="V144" s="23">
        <f t="shared" si="58"/>
        <v>59.9</v>
      </c>
      <c r="W144">
        <v>6</v>
      </c>
    </row>
    <row r="145" spans="1:23" ht="12.75">
      <c r="A145" s="1" t="s">
        <v>196</v>
      </c>
      <c r="B145" s="42" t="s">
        <v>175</v>
      </c>
      <c r="C145" s="43">
        <v>59</v>
      </c>
      <c r="D145" s="23">
        <v>53.999999999999915</v>
      </c>
      <c r="E145" s="43" t="s">
        <v>173</v>
      </c>
      <c r="F145" s="44">
        <v>170</v>
      </c>
      <c r="G145" s="23">
        <v>24.000000000005457</v>
      </c>
      <c r="H145" s="43" t="s">
        <v>170</v>
      </c>
      <c r="I145" s="30">
        <f t="shared" si="44"/>
        <v>18.114475348915914</v>
      </c>
      <c r="J145" s="31">
        <f t="shared" si="59"/>
        <v>29.216895724057924</v>
      </c>
      <c r="K145" s="121">
        <v>10</v>
      </c>
      <c r="L145" s="121">
        <f t="shared" si="52"/>
        <v>1.8114475348915913</v>
      </c>
      <c r="M145" s="20"/>
      <c r="N145" s="20">
        <v>64</v>
      </c>
      <c r="O145" s="20">
        <f t="shared" si="53"/>
        <v>59</v>
      </c>
      <c r="P145" s="45">
        <f t="shared" si="54"/>
        <v>23.933333333333334</v>
      </c>
      <c r="Q145" s="46">
        <f t="shared" si="55"/>
        <v>0</v>
      </c>
      <c r="R145" s="46">
        <f t="shared" si="56"/>
        <v>0</v>
      </c>
      <c r="S145" s="34">
        <f t="shared" si="42"/>
        <v>38963.34126215057</v>
      </c>
      <c r="T145" s="35">
        <f t="shared" si="43"/>
        <v>38963.357882520941</v>
      </c>
      <c r="U145" s="23">
        <f t="shared" si="57"/>
        <v>170.40000000000009</v>
      </c>
      <c r="V145" s="23">
        <f t="shared" si="58"/>
        <v>59.9</v>
      </c>
      <c r="W145">
        <v>5</v>
      </c>
    </row>
    <row r="146" spans="1:23" ht="12.75">
      <c r="A146" s="1" t="s">
        <v>195</v>
      </c>
      <c r="B146" s="42" t="s">
        <v>172</v>
      </c>
      <c r="C146" s="43">
        <v>59</v>
      </c>
      <c r="D146" s="23">
        <v>53.999999999999915</v>
      </c>
      <c r="E146" s="43" t="s">
        <v>173</v>
      </c>
      <c r="F146" s="44">
        <v>169</v>
      </c>
      <c r="G146" s="23">
        <v>48</v>
      </c>
      <c r="H146" s="43" t="s">
        <v>170</v>
      </c>
      <c r="I146" s="30">
        <f t="shared" si="44"/>
        <v>18.064324791138397</v>
      </c>
      <c r="J146" s="31">
        <f t="shared" si="59"/>
        <v>29.136007727642575</v>
      </c>
      <c r="K146" s="121">
        <v>10</v>
      </c>
      <c r="L146" s="121">
        <f t="shared" si="52"/>
        <v>1.8064324791138398</v>
      </c>
      <c r="M146" s="20"/>
      <c r="N146" s="20">
        <v>50</v>
      </c>
      <c r="O146" s="20">
        <f t="shared" si="53"/>
        <v>45</v>
      </c>
      <c r="P146" s="45">
        <f t="shared" si="54"/>
        <v>23</v>
      </c>
      <c r="Q146" s="46">
        <f t="shared" si="55"/>
        <v>30</v>
      </c>
      <c r="R146" s="46">
        <f t="shared" si="56"/>
        <v>0</v>
      </c>
      <c r="S146" s="34">
        <f t="shared" si="42"/>
        <v>38963.433150540906</v>
      </c>
      <c r="T146" s="35">
        <f t="shared" si="43"/>
        <v>38963.469956096465</v>
      </c>
      <c r="U146" s="23">
        <f t="shared" si="57"/>
        <v>169.8</v>
      </c>
      <c r="V146" s="23">
        <f t="shared" si="58"/>
        <v>59.9</v>
      </c>
      <c r="W146">
        <v>4</v>
      </c>
    </row>
    <row r="147" spans="1:23" ht="12.75">
      <c r="A147" s="1" t="s">
        <v>194</v>
      </c>
      <c r="B147" s="42" t="s">
        <v>175</v>
      </c>
      <c r="C147" s="43">
        <v>59</v>
      </c>
      <c r="D147" s="23">
        <v>53.999999999999915</v>
      </c>
      <c r="E147" s="43" t="s">
        <v>173</v>
      </c>
      <c r="F147" s="44">
        <v>169</v>
      </c>
      <c r="G147" s="23">
        <v>12</v>
      </c>
      <c r="H147" s="43" t="s">
        <v>170</v>
      </c>
      <c r="I147" s="30">
        <f t="shared" si="44"/>
        <v>18.064324791138397</v>
      </c>
      <c r="J147" s="31">
        <f t="shared" si="59"/>
        <v>29.136007727642575</v>
      </c>
      <c r="K147" s="121">
        <v>10</v>
      </c>
      <c r="L147" s="121">
        <f t="shared" si="52"/>
        <v>1.8064324791138398</v>
      </c>
      <c r="M147" s="20"/>
      <c r="N147" s="20">
        <v>48</v>
      </c>
      <c r="O147" s="20">
        <f t="shared" si="53"/>
        <v>43</v>
      </c>
      <c r="P147" s="45">
        <f t="shared" si="54"/>
        <v>22.866666666666667</v>
      </c>
      <c r="Q147" s="46">
        <f t="shared" si="55"/>
        <v>0</v>
      </c>
      <c r="R147" s="46">
        <f t="shared" si="56"/>
        <v>0</v>
      </c>
      <c r="S147" s="34">
        <f t="shared" si="42"/>
        <v>38963.545224116431</v>
      </c>
      <c r="T147" s="35">
        <f t="shared" si="43"/>
        <v>38963.561103746062</v>
      </c>
      <c r="U147" s="23">
        <f t="shared" si="57"/>
        <v>169.2</v>
      </c>
      <c r="V147" s="23">
        <f t="shared" si="58"/>
        <v>59.9</v>
      </c>
      <c r="W147">
        <v>3</v>
      </c>
    </row>
    <row r="148" spans="1:23" ht="12.75">
      <c r="A148" s="1" t="s">
        <v>193</v>
      </c>
      <c r="B148" s="42" t="s">
        <v>172</v>
      </c>
      <c r="C148" s="43">
        <v>59</v>
      </c>
      <c r="D148" s="23">
        <v>53.999999999999915</v>
      </c>
      <c r="E148" s="43" t="s">
        <v>173</v>
      </c>
      <c r="F148" s="44">
        <v>168</v>
      </c>
      <c r="G148" s="23">
        <v>36</v>
      </c>
      <c r="H148" s="43" t="s">
        <v>170</v>
      </c>
      <c r="I148" s="30">
        <f t="shared" si="44"/>
        <v>18.064324791138397</v>
      </c>
      <c r="J148" s="31">
        <f t="shared" si="59"/>
        <v>29.136007727642575</v>
      </c>
      <c r="K148" s="121">
        <v>10</v>
      </c>
      <c r="L148" s="121">
        <f t="shared" si="52"/>
        <v>1.8064324791138398</v>
      </c>
      <c r="M148" s="20"/>
      <c r="N148" s="20">
        <v>42</v>
      </c>
      <c r="O148" s="20">
        <f t="shared" si="53"/>
        <v>37</v>
      </c>
      <c r="P148" s="45">
        <f t="shared" si="54"/>
        <v>22.466666666666669</v>
      </c>
      <c r="Q148" s="46">
        <f t="shared" si="55"/>
        <v>30</v>
      </c>
      <c r="R148" s="46">
        <f t="shared" si="56"/>
        <v>0</v>
      </c>
      <c r="S148" s="34">
        <f t="shared" si="42"/>
        <v>38963.636371766028</v>
      </c>
      <c r="T148" s="35">
        <f t="shared" si="43"/>
        <v>38963.67280695121</v>
      </c>
      <c r="U148" s="23">
        <f t="shared" si="57"/>
        <v>168.6</v>
      </c>
      <c r="V148" s="23">
        <f t="shared" si="58"/>
        <v>59.9</v>
      </c>
      <c r="W148">
        <v>2</v>
      </c>
    </row>
    <row r="149" spans="1:23" ht="12.75">
      <c r="A149" s="1" t="s">
        <v>192</v>
      </c>
      <c r="B149" s="42" t="s">
        <v>175</v>
      </c>
      <c r="C149" s="43">
        <v>59</v>
      </c>
      <c r="D149" s="23">
        <v>53.999999999999915</v>
      </c>
      <c r="E149" s="43" t="s">
        <v>173</v>
      </c>
      <c r="F149" s="44">
        <v>168</v>
      </c>
      <c r="G149" s="23">
        <v>0</v>
      </c>
      <c r="H149" s="43" t="s">
        <v>170</v>
      </c>
      <c r="I149" s="30">
        <f t="shared" si="44"/>
        <v>18.064324791138397</v>
      </c>
      <c r="J149" s="31">
        <f t="shared" si="59"/>
        <v>29.136007727642575</v>
      </c>
      <c r="K149" s="121">
        <v>10</v>
      </c>
      <c r="L149" s="121">
        <f t="shared" si="52"/>
        <v>1.8064324791138398</v>
      </c>
      <c r="M149" s="32"/>
      <c r="N149" s="38">
        <v>38</v>
      </c>
      <c r="O149" s="33">
        <f t="shared" si="53"/>
        <v>33</v>
      </c>
      <c r="P149" s="45">
        <f t="shared" si="54"/>
        <v>22.2</v>
      </c>
      <c r="Q149" s="46">
        <f t="shared" si="55"/>
        <v>0</v>
      </c>
      <c r="R149" s="46">
        <f t="shared" si="56"/>
        <v>0</v>
      </c>
      <c r="S149" s="34">
        <f t="shared" si="42"/>
        <v>38963.748074971176</v>
      </c>
      <c r="T149" s="35">
        <f t="shared" si="43"/>
        <v>38963.763491637845</v>
      </c>
      <c r="U149" s="23">
        <f t="shared" si="57"/>
        <v>168</v>
      </c>
      <c r="V149" s="23">
        <f t="shared" si="58"/>
        <v>59.9</v>
      </c>
      <c r="W149">
        <v>1</v>
      </c>
    </row>
    <row r="150" spans="1:23" ht="25.5">
      <c r="A150" s="13" t="s">
        <v>144</v>
      </c>
      <c r="B150" s="14" t="s">
        <v>145</v>
      </c>
      <c r="C150" s="15">
        <v>53</v>
      </c>
      <c r="D150" s="16">
        <v>52.833333333333172</v>
      </c>
      <c r="E150" s="17" t="s">
        <v>169</v>
      </c>
      <c r="F150" s="15">
        <v>166</v>
      </c>
      <c r="G150" s="18">
        <v>25.933333333332484</v>
      </c>
      <c r="H150" s="17" t="s">
        <v>170</v>
      </c>
      <c r="I150" s="30">
        <f>0.01+ACOS((COS(PI()/180*(90-(C149+D149/60)))*COS(PI()/180*(90-(C150+D150/60))))+(SIN(PI()/180*(90-(C149+D149/60)))*SIN(PI()/180*(90-(C150+D150/60)))*COS(ABS(PI()/180*((F149+(G149/60))-(F150+(G150/60)))))))*180/PI()*60</f>
        <v>364.78653484885763</v>
      </c>
      <c r="J150" s="31">
        <f t="shared" si="59"/>
        <v>588.36537878848003</v>
      </c>
      <c r="K150" s="121">
        <v>12</v>
      </c>
      <c r="L150" s="121">
        <f t="shared" si="52"/>
        <v>30.398877904071469</v>
      </c>
      <c r="M150" s="20"/>
      <c r="N150" s="20"/>
      <c r="O150" s="20"/>
      <c r="P150" s="107"/>
      <c r="Q150" s="108"/>
      <c r="R150" s="108"/>
      <c r="S150" s="34">
        <f>T149+L150/24</f>
        <v>38965.030111550514</v>
      </c>
      <c r="T150" s="35">
        <f>S150+(P150+Q150+R150)/(24*60)</f>
        <v>38965.030111550514</v>
      </c>
      <c r="U150" s="23">
        <f t="shared" si="57"/>
        <v>166.43222222222221</v>
      </c>
      <c r="V150" s="23">
        <f t="shared" si="58"/>
        <v>53.880555555555553</v>
      </c>
    </row>
    <row r="151" spans="1:23">
      <c r="E151"/>
      <c r="H151"/>
      <c r="K151"/>
      <c r="L151"/>
      <c r="P151"/>
      <c r="Q151"/>
      <c r="R151"/>
    </row>
    <row r="152" spans="1:23">
      <c r="E152"/>
      <c r="H152"/>
      <c r="K152"/>
      <c r="L152"/>
      <c r="P152"/>
      <c r="Q152"/>
      <c r="R152"/>
    </row>
    <row r="153" spans="1:23">
      <c r="E153"/>
      <c r="H153"/>
      <c r="K153"/>
      <c r="L153"/>
      <c r="P153"/>
      <c r="Q153"/>
      <c r="R153"/>
    </row>
    <row r="154" spans="1:23">
      <c r="E154"/>
      <c r="H154"/>
      <c r="K154"/>
      <c r="L154"/>
      <c r="P154"/>
      <c r="Q154"/>
      <c r="R154"/>
    </row>
    <row r="155" spans="1:23">
      <c r="E155"/>
      <c r="H155"/>
      <c r="K155"/>
      <c r="L155"/>
      <c r="P155"/>
      <c r="Q155"/>
      <c r="R155"/>
    </row>
    <row r="156" spans="1:23">
      <c r="E156"/>
      <c r="H156"/>
      <c r="K156"/>
      <c r="L156"/>
      <c r="P156"/>
      <c r="Q156"/>
      <c r="R156"/>
    </row>
  </sheetData>
  <phoneticPr fontId="2"/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Unimak Box</vt:lpstr>
      <vt:lpstr>NP line</vt:lpstr>
      <vt:lpstr>w1008-itinerary-as of jul23</vt:lpstr>
    </vt:vector>
  </TitlesOfParts>
  <Company>pmel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Kachel</dc:creator>
  <cp:lastModifiedBy>David Strausz</cp:lastModifiedBy>
  <dcterms:created xsi:type="dcterms:W3CDTF">2009-11-18T01:07:36Z</dcterms:created>
  <dcterms:modified xsi:type="dcterms:W3CDTF">2010-08-13T22:39:02Z</dcterms:modified>
</cp:coreProperties>
</file>