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2120" yWindow="0" windowWidth="44540" windowHeight="27740"/>
  </bookViews>
  <sheets>
    <sheet name="Arctic moorings" sheetId="1" r:id="rId1"/>
    <sheet name="Sheet3" sheetId="3" r:id="rId2"/>
    <sheet name="Sheet1" sheetId="4" r:id="rId3"/>
    <sheet name="Sheet4" sheetId="5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9" i="1" l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3" i="1"/>
  <c r="F53" i="1"/>
  <c r="G52" i="1"/>
  <c r="F52" i="1"/>
  <c r="G51" i="1"/>
  <c r="F51" i="1"/>
  <c r="G19" i="1"/>
  <c r="F19" i="1"/>
  <c r="G18" i="1"/>
  <c r="F18" i="1"/>
  <c r="E17" i="1"/>
  <c r="C17" i="1"/>
  <c r="E16" i="1"/>
  <c r="C16" i="1"/>
</calcChain>
</file>

<file path=xl/sharedStrings.xml><?xml version="1.0" encoding="utf-8"?>
<sst xmlns="http://schemas.openxmlformats.org/spreadsheetml/2006/main" count="463" uniqueCount="176">
  <si>
    <t>NSR-01</t>
  </si>
  <si>
    <t>Mooring Name</t>
  </si>
  <si>
    <t>POC</t>
  </si>
  <si>
    <t>Berchok</t>
  </si>
  <si>
    <t>Klinck</t>
  </si>
  <si>
    <t>Date Deployed</t>
  </si>
  <si>
    <t>Stabeno</t>
  </si>
  <si>
    <t>Expected Recovery</t>
  </si>
  <si>
    <t>Sept. 2015</t>
  </si>
  <si>
    <t>Height (m)</t>
  </si>
  <si>
    <t>Napp</t>
  </si>
  <si>
    <t>Danielson</t>
  </si>
  <si>
    <t>Equipment</t>
  </si>
  <si>
    <t>TAPS8, SeaCat</t>
  </si>
  <si>
    <t>RCMs, Temp, ADCP</t>
  </si>
  <si>
    <t xml:space="preserve">ADCP, ISUS, SC/PAR, FL </t>
  </si>
  <si>
    <t>ADCP, LISST, SeaCat, FL, RCM9</t>
  </si>
  <si>
    <t>ADCP, AURAL</t>
  </si>
  <si>
    <t>Chukchi-Eco</t>
  </si>
  <si>
    <t>W Bering Strait</t>
  </si>
  <si>
    <t>SCH-14</t>
  </si>
  <si>
    <t>AON/BS3</t>
  </si>
  <si>
    <t>Pickart</t>
  </si>
  <si>
    <t>Melling</t>
  </si>
  <si>
    <t>RCM, SeaCat, passive acc.</t>
  </si>
  <si>
    <t>BCH-14</t>
  </si>
  <si>
    <t>SCH-14w</t>
  </si>
  <si>
    <t>NBC-15t</t>
  </si>
  <si>
    <t>NAP-15t</t>
  </si>
  <si>
    <t xml:space="preserve">~10 </t>
  </si>
  <si>
    <t>Passive accoustics</t>
  </si>
  <si>
    <t>sediment trap</t>
  </si>
  <si>
    <t>~15</t>
  </si>
  <si>
    <t>DBO Regions?</t>
  </si>
  <si>
    <t>Latitude</t>
  </si>
  <si>
    <t>Latitude (°)</t>
  </si>
  <si>
    <t>Latitude (min)</t>
  </si>
  <si>
    <t>Longitude (°W)</t>
  </si>
  <si>
    <t>Longitude</t>
  </si>
  <si>
    <t>Water Depth (m)</t>
  </si>
  <si>
    <t>Kikuchi</t>
  </si>
  <si>
    <t>BGEP-A</t>
  </si>
  <si>
    <t>ADCP, MMP, BPR</t>
  </si>
  <si>
    <t>BGEP-B</t>
  </si>
  <si>
    <t>BGEP-C</t>
  </si>
  <si>
    <t>ADCP, SBE37</t>
  </si>
  <si>
    <t>Kasper</t>
  </si>
  <si>
    <t>Moorings deployed in 2015 or planned for deployment in to 2016</t>
  </si>
  <si>
    <t>Sept. 2016</t>
  </si>
  <si>
    <t>15CKIP-1A</t>
  </si>
  <si>
    <t>15CKP-1A</t>
  </si>
  <si>
    <t xml:space="preserve">15CKIP-2A </t>
  </si>
  <si>
    <t>15CKP-2</t>
  </si>
  <si>
    <t>16CKIP-3</t>
  </si>
  <si>
    <t>16CKP-3</t>
  </si>
  <si>
    <t>Sept. 2017</t>
  </si>
  <si>
    <t>15CKIP-4</t>
  </si>
  <si>
    <t>15CKP-4</t>
  </si>
  <si>
    <t>16CKP-10</t>
  </si>
  <si>
    <t>16CKP-11</t>
  </si>
  <si>
    <t>15CKP-9</t>
  </si>
  <si>
    <t>15BS-8</t>
  </si>
  <si>
    <t>15BSP-8</t>
  </si>
  <si>
    <t xml:space="preserve">T, S, Fl, passive acoustics </t>
  </si>
  <si>
    <t xml:space="preserve">Ice profiler, RCM, O2, Turb </t>
  </si>
  <si>
    <t>Will it be redeployed</t>
  </si>
  <si>
    <t>yes</t>
  </si>
  <si>
    <t>maybe</t>
  </si>
  <si>
    <t>~11</t>
  </si>
  <si>
    <t>~12</t>
  </si>
  <si>
    <t>~70</t>
  </si>
  <si>
    <t>~71</t>
  </si>
  <si>
    <t>Central Channel</t>
  </si>
  <si>
    <t>ACW15-30</t>
  </si>
  <si>
    <t>Dease Strait</t>
  </si>
  <si>
    <t>WH300, SBE37</t>
  </si>
  <si>
    <t>CB15</t>
  </si>
  <si>
    <t>Franklin Bay</t>
  </si>
  <si>
    <t>WH600, SBE37</t>
  </si>
  <si>
    <t>iBO15-1a</t>
  </si>
  <si>
    <t>Mackenzie shelf</t>
  </si>
  <si>
    <t>iBO15-1b</t>
  </si>
  <si>
    <t>IPS</t>
  </si>
  <si>
    <t>iBO15-2</t>
  </si>
  <si>
    <t>IPS, ADCP, SBE37</t>
  </si>
  <si>
    <t>SIC15-20</t>
  </si>
  <si>
    <t>Beaufort slope</t>
  </si>
  <si>
    <t>IRIS</t>
  </si>
  <si>
    <t>iBO15-9a</t>
  </si>
  <si>
    <t>ADCP</t>
  </si>
  <si>
    <t>iBO15-9b</t>
  </si>
  <si>
    <t>IPS, SBE37</t>
  </si>
  <si>
    <t>SIC15-11</t>
  </si>
  <si>
    <t>HI15</t>
  </si>
  <si>
    <t>Yukon shelf</t>
  </si>
  <si>
    <t>iBO15-BR1</t>
  </si>
  <si>
    <t>IPS, QM, LR, XR420, Sedtrap</t>
  </si>
  <si>
    <t>AIM15-1</t>
  </si>
  <si>
    <t>Chukchi plateau</t>
  </si>
  <si>
    <t>IPS, ADCP, AURAL, 2x SBE37</t>
  </si>
  <si>
    <t>ASL15-S5a</t>
  </si>
  <si>
    <t>Chukchi Sea</t>
  </si>
  <si>
    <t>ASL15-S5b</t>
  </si>
  <si>
    <t>ASL14-S7b</t>
  </si>
  <si>
    <t>ASL14-S7p</t>
  </si>
  <si>
    <t>Pop-up</t>
  </si>
  <si>
    <t>ASL15-S8a</t>
  </si>
  <si>
    <t>ASL15-S8b</t>
  </si>
  <si>
    <t>ASL15-BUa</t>
  </si>
  <si>
    <t>ASL15-BUb</t>
  </si>
  <si>
    <t>ASL14-CJa</t>
  </si>
  <si>
    <t>WH</t>
  </si>
  <si>
    <t>ASL14-CJb</t>
  </si>
  <si>
    <t>ASL15-CJa</t>
  </si>
  <si>
    <t>ASL15-CJb</t>
  </si>
  <si>
    <t>MicroCat, ADCP</t>
  </si>
  <si>
    <t>MicroCat, ADCP, fluorometer, ISUS, ULS</t>
  </si>
  <si>
    <t>MARES 1</t>
  </si>
  <si>
    <t>MARES 2</t>
  </si>
  <si>
    <t>MARES 3</t>
  </si>
  <si>
    <t>Fissel</t>
  </si>
  <si>
    <t>MicroCat, ADCP, fluorometer, ISUS, ULS, AZFP</t>
  </si>
  <si>
    <t>MARES 4</t>
  </si>
  <si>
    <t>MARES shelf</t>
  </si>
  <si>
    <t>?</t>
  </si>
  <si>
    <t>woodgate</t>
  </si>
  <si>
    <t>July.2015</t>
  </si>
  <si>
    <t>July.2016</t>
  </si>
  <si>
    <t>iscat, ADCP with ice track, SBE, Aural</t>
  </si>
  <si>
    <t>iscat, ADCP with icetrack, SBE, Aural</t>
  </si>
  <si>
    <t xml:space="preserve">A2-15 </t>
  </si>
  <si>
    <t>E channel Bering Strait</t>
  </si>
  <si>
    <t xml:space="preserve">A3-15 </t>
  </si>
  <si>
    <t>N Bering Strait</t>
  </si>
  <si>
    <t xml:space="preserve">A4-15 </t>
  </si>
  <si>
    <t>ACC in Bering Strait</t>
  </si>
  <si>
    <t>iscat, ADCP icetrack, SBE, Aural, Sami pCO2 &amp; pH</t>
  </si>
  <si>
    <t>16CKT-4</t>
  </si>
  <si>
    <t>16CKT-2A</t>
  </si>
  <si>
    <t>BCW-15</t>
  </si>
  <si>
    <t>BCC-15</t>
  </si>
  <si>
    <t>BCE-15</t>
  </si>
  <si>
    <t>Miral</t>
  </si>
  <si>
    <t>AL15_AU_BF1</t>
  </si>
  <si>
    <t>-</t>
  </si>
  <si>
    <t>AURAL</t>
  </si>
  <si>
    <t>AL15_AU_BF2</t>
  </si>
  <si>
    <t>AL15_AU_BS1</t>
  </si>
  <si>
    <t>AL15_AU_BS2</t>
  </si>
  <si>
    <t>AL15_AU_BS3</t>
  </si>
  <si>
    <t>AL15_AU_BS4</t>
  </si>
  <si>
    <t>AL15_AU_BS6</t>
  </si>
  <si>
    <t>AL15_AU_CL1</t>
  </si>
  <si>
    <t>AL15_AU_HS2</t>
  </si>
  <si>
    <t>C8</t>
  </si>
  <si>
    <t>AL15_AU_IC1</t>
  </si>
  <si>
    <t>C1</t>
  </si>
  <si>
    <t>AL15_AU_IC2</t>
  </si>
  <si>
    <t>C2</t>
  </si>
  <si>
    <t>AL15_AU_IC3</t>
  </si>
  <si>
    <t>C3</t>
  </si>
  <si>
    <t>AL15_AU_NM1</t>
  </si>
  <si>
    <t>AL15_AU_NS1</t>
  </si>
  <si>
    <t>AL15_AU_PB1</t>
  </si>
  <si>
    <t>C5</t>
  </si>
  <si>
    <t>AL15_AU_PH1</t>
  </si>
  <si>
    <t>AL15_AU_WT1</t>
  </si>
  <si>
    <t>C4</t>
  </si>
  <si>
    <t>BS15_AU_08a</t>
  </si>
  <si>
    <t>M8</t>
  </si>
  <si>
    <t>ST15_HA_NRS01</t>
  </si>
  <si>
    <t>C9</t>
  </si>
  <si>
    <t>Haruphone</t>
  </si>
  <si>
    <t>~10</t>
  </si>
  <si>
    <t>Comment</t>
  </si>
  <si>
    <t>probably not in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</si>
</sst>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"/>
    <numFmt numFmtId="165" formatCode="h:mm;@"/>
    <numFmt numFmtId="166" formatCode="0.0"/>
    <numFmt numFmtId="167" formatCode="0.000"/>
    <numFmt numFmtId="168" formatCode="#,##0.000"/>
    <numFmt numFmtId="169" formatCode="0.0000"/>
    <numFmt numFmtId="172" formatCode="00.0000"/>
    <numFmt numFmtId="176" formatCode="[$-409]mmmm\ d\,\ yyyy;@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i/>
      <sz val="11"/>
      <color theme="1"/>
      <name val="Times New Roman"/>
    </font>
    <font>
      <sz val="11"/>
      <color rgb="FF000000"/>
      <name val="Times New Roman"/>
    </font>
    <font>
      <i/>
      <sz val="11"/>
      <color rgb="FF000000"/>
      <name val="Times New Roman"/>
    </font>
    <font>
      <b/>
      <sz val="12"/>
      <color rgb="FFFF0000"/>
      <name val="Times New Roman"/>
    </font>
    <font>
      <i/>
      <sz val="11"/>
      <color rgb="FF000000"/>
      <name val="Calibri"/>
      <scheme val="minor"/>
    </font>
    <font>
      <i/>
      <sz val="10"/>
      <name val="Times New Roman"/>
    </font>
    <font>
      <sz val="11"/>
      <color rgb="FF000000"/>
      <name val="Calibri"/>
      <scheme val="minor"/>
    </font>
    <font>
      <i/>
      <sz val="10"/>
      <color theme="1"/>
      <name val="Times New Roman"/>
    </font>
    <font>
      <sz val="10"/>
      <color theme="1"/>
      <name val="Times New Roman"/>
    </font>
    <font>
      <sz val="11"/>
      <name val="Times New Roman"/>
    </font>
    <font>
      <sz val="11"/>
      <color rgb="FF222222"/>
      <name val="Times New Roman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4">
    <xf numFmtId="0" fontId="0" fillId="0" borderId="0" applyNumberFormat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7">
    <xf numFmtId="0" fontId="0" fillId="0" borderId="0" xfId="0"/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166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169" fontId="5" fillId="0" borderId="1" xfId="0" applyNumberFormat="1" applyFont="1" applyBorder="1"/>
    <xf numFmtId="169" fontId="5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167" fontId="4" fillId="0" borderId="1" xfId="0" applyNumberFormat="1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3" fillId="2" borderId="1" xfId="0" applyFont="1" applyFill="1" applyBorder="1"/>
    <xf numFmtId="0" fontId="5" fillId="2" borderId="1" xfId="0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168" fontId="5" fillId="2" borderId="1" xfId="0" applyNumberFormat="1" applyFont="1" applyFill="1" applyBorder="1" applyAlignment="1">
      <alignment horizontal="center"/>
    </xf>
    <xf numFmtId="169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9" fontId="6" fillId="2" borderId="1" xfId="0" applyNumberFormat="1" applyFont="1" applyFill="1" applyBorder="1"/>
    <xf numFmtId="17" fontId="6" fillId="2" borderId="1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7" fontId="8" fillId="3" borderId="3" xfId="0" applyNumberFormat="1" applyFont="1" applyFill="1" applyBorder="1" applyAlignment="1">
      <alignment horizontal="center"/>
    </xf>
    <xf numFmtId="168" fontId="8" fillId="3" borderId="3" xfId="0" applyNumberFormat="1" applyFont="1" applyFill="1" applyBorder="1" applyAlignment="1">
      <alignment horizontal="center"/>
    </xf>
    <xf numFmtId="169" fontId="8" fillId="3" borderId="3" xfId="0" applyNumberFormat="1" applyFont="1" applyFill="1" applyBorder="1"/>
    <xf numFmtId="1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/>
    <xf numFmtId="0" fontId="0" fillId="2" borderId="0" xfId="0" applyFill="1" applyBorder="1"/>
    <xf numFmtId="0" fontId="8" fillId="3" borderId="5" xfId="0" applyFont="1" applyFill="1" applyBorder="1" applyAlignment="1">
      <alignment horizontal="center"/>
    </xf>
    <xf numFmtId="167" fontId="8" fillId="3" borderId="5" xfId="0" applyNumberFormat="1" applyFont="1" applyFill="1" applyBorder="1" applyAlignment="1">
      <alignment horizontal="center"/>
    </xf>
    <xf numFmtId="168" fontId="8" fillId="3" borderId="5" xfId="0" applyNumberFormat="1" applyFont="1" applyFill="1" applyBorder="1" applyAlignment="1">
      <alignment horizontal="center"/>
    </xf>
    <xf numFmtId="169" fontId="8" fillId="3" borderId="5" xfId="0" applyNumberFormat="1" applyFont="1" applyFill="1" applyBorder="1"/>
    <xf numFmtId="1" fontId="8" fillId="3" borderId="5" xfId="0" applyNumberFormat="1" applyFont="1" applyFill="1" applyBorder="1" applyAlignment="1">
      <alignment horizontal="center"/>
    </xf>
    <xf numFmtId="0" fontId="8" fillId="3" borderId="5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7" fontId="8" fillId="3" borderId="5" xfId="0" applyNumberFormat="1" applyFont="1" applyFill="1" applyBorder="1" applyAlignment="1">
      <alignment horizontal="center" vertical="center"/>
    </xf>
    <xf numFmtId="168" fontId="8" fillId="3" borderId="5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169" fontId="8" fillId="3" borderId="5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2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0" fillId="2" borderId="3" xfId="0" applyFill="1" applyBorder="1"/>
    <xf numFmtId="0" fontId="6" fillId="4" borderId="1" xfId="0" applyFont="1" applyFill="1" applyBorder="1"/>
    <xf numFmtId="0" fontId="3" fillId="4" borderId="1" xfId="0" applyFont="1" applyFill="1" applyBorder="1"/>
    <xf numFmtId="166" fontId="6" fillId="4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67" fontId="8" fillId="5" borderId="1" xfId="0" applyNumberFormat="1" applyFont="1" applyFill="1" applyBorder="1" applyAlignment="1">
      <alignment horizontal="center"/>
    </xf>
    <xf numFmtId="168" fontId="8" fillId="5" borderId="1" xfId="0" applyNumberFormat="1" applyFont="1" applyFill="1" applyBorder="1" applyAlignment="1">
      <alignment horizontal="center"/>
    </xf>
    <xf numFmtId="169" fontId="8" fillId="5" borderId="1" xfId="0" applyNumberFormat="1" applyFont="1" applyFill="1" applyBorder="1"/>
    <xf numFmtId="1" fontId="8" fillId="5" borderId="1" xfId="0" applyNumberFormat="1" applyFont="1" applyFill="1" applyBorder="1" applyAlignment="1">
      <alignment horizontal="center"/>
    </xf>
    <xf numFmtId="14" fontId="8" fillId="5" borderId="1" xfId="0" applyNumberFormat="1" applyFont="1" applyFill="1" applyBorder="1" applyAlignment="1">
      <alignment horizontal="center"/>
    </xf>
    <xf numFmtId="0" fontId="8" fillId="5" borderId="1" xfId="0" applyFont="1" applyFill="1" applyBorder="1"/>
    <xf numFmtId="0" fontId="7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167" fontId="7" fillId="6" borderId="3" xfId="0" applyNumberFormat="1" applyFont="1" applyFill="1" applyBorder="1" applyAlignment="1">
      <alignment horizontal="center"/>
    </xf>
    <xf numFmtId="168" fontId="7" fillId="6" borderId="3" xfId="0" applyNumberFormat="1" applyFont="1" applyFill="1" applyBorder="1" applyAlignment="1">
      <alignment horizontal="center"/>
    </xf>
    <xf numFmtId="169" fontId="7" fillId="6" borderId="3" xfId="0" applyNumberFormat="1" applyFont="1" applyFill="1" applyBorder="1"/>
    <xf numFmtId="1" fontId="7" fillId="6" borderId="3" xfId="0" applyNumberFormat="1" applyFont="1" applyFill="1" applyBorder="1" applyAlignment="1">
      <alignment horizontal="center"/>
    </xf>
    <xf numFmtId="0" fontId="7" fillId="6" borderId="3" xfId="0" applyFont="1" applyFill="1" applyBorder="1"/>
    <xf numFmtId="0" fontId="12" fillId="6" borderId="3" xfId="0" applyFont="1" applyFill="1" applyBorder="1"/>
    <xf numFmtId="0" fontId="8" fillId="6" borderId="1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167" fontId="8" fillId="6" borderId="3" xfId="0" applyNumberFormat="1" applyFont="1" applyFill="1" applyBorder="1" applyAlignment="1">
      <alignment horizontal="center"/>
    </xf>
    <xf numFmtId="168" fontId="8" fillId="6" borderId="3" xfId="0" applyNumberFormat="1" applyFont="1" applyFill="1" applyBorder="1" applyAlignment="1">
      <alignment horizontal="center"/>
    </xf>
    <xf numFmtId="169" fontId="8" fillId="6" borderId="3" xfId="0" applyNumberFormat="1" applyFont="1" applyFill="1" applyBorder="1"/>
    <xf numFmtId="1" fontId="8" fillId="6" borderId="3" xfId="0" applyNumberFormat="1" applyFont="1" applyFill="1" applyBorder="1" applyAlignment="1">
      <alignment horizontal="center"/>
    </xf>
    <xf numFmtId="0" fontId="8" fillId="6" borderId="3" xfId="0" applyFont="1" applyFill="1" applyBorder="1"/>
    <xf numFmtId="0" fontId="10" fillId="6" borderId="3" xfId="0" applyFont="1" applyFill="1" applyBorder="1"/>
    <xf numFmtId="166" fontId="6" fillId="2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7" fillId="6" borderId="3" xfId="0" applyNumberFormat="1" applyFont="1" applyFill="1" applyBorder="1" applyAlignment="1">
      <alignment horizontal="center" vertical="center"/>
    </xf>
    <xf numFmtId="1" fontId="8" fillId="6" borderId="3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</cellXfs>
  <cellStyles count="9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4"/>
  <sheetViews>
    <sheetView tabSelected="1" zoomScale="150" zoomScaleNormal="150" zoomScalePageLayoutView="150" workbookViewId="0">
      <selection activeCell="O86" sqref="O86"/>
    </sheetView>
  </sheetViews>
  <sheetFormatPr baseColWidth="10" defaultColWidth="8.83203125" defaultRowHeight="18" customHeight="1" x14ac:dyDescent="0"/>
  <cols>
    <col min="1" max="1" width="21" style="1" customWidth="1"/>
    <col min="2" max="2" width="7.6640625" style="1" customWidth="1"/>
    <col min="3" max="3" width="9.1640625" style="2" bestFit="1" customWidth="1"/>
    <col min="4" max="4" width="9" style="1" customWidth="1"/>
    <col min="5" max="5" width="10.5" style="3" bestFit="1" customWidth="1"/>
    <col min="6" max="6" width="9.33203125" style="18" bestFit="1" customWidth="1"/>
    <col min="7" max="7" width="10.33203125" style="18" bestFit="1" customWidth="1"/>
    <col min="8" max="8" width="9.5" style="125" customWidth="1"/>
    <col min="9" max="9" width="7.5" style="4" customWidth="1"/>
    <col min="10" max="10" width="10.5" style="1" customWidth="1"/>
    <col min="11" max="11" width="14.5" style="5" customWidth="1"/>
    <col min="12" max="12" width="13" style="9" customWidth="1"/>
    <col min="13" max="13" width="8.1640625" style="9" customWidth="1"/>
    <col min="14" max="14" width="9.6640625" style="9" customWidth="1"/>
    <col min="15" max="15" width="36.6640625" style="6" customWidth="1"/>
    <col min="16" max="16" width="17" customWidth="1"/>
  </cols>
  <sheetData>
    <row r="1" spans="1:16" ht="18" customHeight="1">
      <c r="D1" s="26" t="s">
        <v>47</v>
      </c>
      <c r="L1" s="8"/>
      <c r="M1" s="8"/>
      <c r="N1" s="8"/>
    </row>
    <row r="2" spans="1:16" s="25" customFormat="1" ht="36" customHeight="1">
      <c r="A2" s="79" t="s">
        <v>1</v>
      </c>
      <c r="B2" s="19" t="s">
        <v>35</v>
      </c>
      <c r="C2" s="20" t="s">
        <v>36</v>
      </c>
      <c r="D2" s="19" t="s">
        <v>37</v>
      </c>
      <c r="E2" s="20" t="s">
        <v>36</v>
      </c>
      <c r="F2" s="21" t="s">
        <v>34</v>
      </c>
      <c r="G2" s="21" t="s">
        <v>38</v>
      </c>
      <c r="H2" s="22" t="s">
        <v>39</v>
      </c>
      <c r="I2" s="22" t="s">
        <v>9</v>
      </c>
      <c r="J2" s="19" t="s">
        <v>2</v>
      </c>
      <c r="K2" s="23" t="s">
        <v>5</v>
      </c>
      <c r="L2" s="24" t="s">
        <v>7</v>
      </c>
      <c r="M2" s="24" t="s">
        <v>33</v>
      </c>
      <c r="N2" s="24" t="s">
        <v>65</v>
      </c>
      <c r="O2" s="19" t="s">
        <v>12</v>
      </c>
      <c r="P2" s="146" t="s">
        <v>174</v>
      </c>
    </row>
    <row r="3" spans="1:16" s="35" customFormat="1" ht="18" customHeight="1">
      <c r="A3" s="36" t="s">
        <v>49</v>
      </c>
      <c r="B3" s="27">
        <v>70</v>
      </c>
      <c r="C3" s="28">
        <v>50.112000000000023</v>
      </c>
      <c r="D3" s="27">
        <v>163</v>
      </c>
      <c r="E3" s="29">
        <v>6.9000000000005457</v>
      </c>
      <c r="F3" s="30">
        <v>70.835300000000004</v>
      </c>
      <c r="G3" s="30">
        <v>163.11500000000001</v>
      </c>
      <c r="H3" s="126">
        <v>43</v>
      </c>
      <c r="I3" s="31" t="s">
        <v>29</v>
      </c>
      <c r="J3" s="27" t="s">
        <v>6</v>
      </c>
      <c r="K3" s="32" t="s">
        <v>8</v>
      </c>
      <c r="L3" s="33" t="s">
        <v>48</v>
      </c>
      <c r="M3" s="33"/>
      <c r="N3" s="33" t="s">
        <v>66</v>
      </c>
      <c r="O3" s="34" t="s">
        <v>64</v>
      </c>
    </row>
    <row r="4" spans="1:16" s="35" customFormat="1" ht="18" customHeight="1">
      <c r="A4" s="36" t="s">
        <v>50</v>
      </c>
      <c r="B4" s="27">
        <v>70</v>
      </c>
      <c r="C4" s="28">
        <v>49.840800000000058</v>
      </c>
      <c r="D4" s="27">
        <v>163</v>
      </c>
      <c r="E4" s="29">
        <v>7.1399999999999864</v>
      </c>
      <c r="F4" s="30">
        <v>70.839699999999993</v>
      </c>
      <c r="G4" s="30">
        <v>163.119</v>
      </c>
      <c r="H4" s="126">
        <v>43</v>
      </c>
      <c r="I4" s="31" t="s">
        <v>29</v>
      </c>
      <c r="J4" s="27" t="s">
        <v>6</v>
      </c>
      <c r="K4" s="32" t="s">
        <v>8</v>
      </c>
      <c r="L4" s="33" t="s">
        <v>48</v>
      </c>
      <c r="M4" s="33"/>
      <c r="N4" s="33" t="s">
        <v>66</v>
      </c>
      <c r="O4" s="34" t="s">
        <v>15</v>
      </c>
    </row>
    <row r="5" spans="1:16" s="35" customFormat="1" ht="18" customHeight="1">
      <c r="A5" s="36" t="s">
        <v>51</v>
      </c>
      <c r="B5" s="27">
        <v>71</v>
      </c>
      <c r="C5" s="28">
        <v>13.199999999999932</v>
      </c>
      <c r="D5" s="27">
        <v>164</v>
      </c>
      <c r="E5" s="29">
        <v>14.400000000000546</v>
      </c>
      <c r="F5" s="30">
        <v>71.22</v>
      </c>
      <c r="G5" s="30">
        <v>164.24</v>
      </c>
      <c r="H5" s="126">
        <v>43</v>
      </c>
      <c r="I5" s="31" t="s">
        <v>29</v>
      </c>
      <c r="J5" s="27" t="s">
        <v>6</v>
      </c>
      <c r="K5" s="32" t="s">
        <v>8</v>
      </c>
      <c r="L5" s="33" t="s">
        <v>48</v>
      </c>
      <c r="M5" s="33"/>
      <c r="N5" s="33" t="s">
        <v>66</v>
      </c>
      <c r="O5" s="34" t="s">
        <v>64</v>
      </c>
    </row>
    <row r="6" spans="1:16" s="35" customFormat="1" ht="18" customHeight="1">
      <c r="A6" s="36" t="s">
        <v>52</v>
      </c>
      <c r="B6" s="27">
        <v>71</v>
      </c>
      <c r="C6" s="28">
        <v>13.752000000000351</v>
      </c>
      <c r="D6" s="27">
        <v>164</v>
      </c>
      <c r="E6" s="29">
        <v>14.760000000000559</v>
      </c>
      <c r="F6" s="30">
        <v>71.229200000000006</v>
      </c>
      <c r="G6" s="30">
        <v>164.24600000000001</v>
      </c>
      <c r="H6" s="126">
        <v>43</v>
      </c>
      <c r="I6" s="31" t="s">
        <v>29</v>
      </c>
      <c r="J6" s="27" t="s">
        <v>6</v>
      </c>
      <c r="K6" s="32" t="s">
        <v>8</v>
      </c>
      <c r="L6" s="33" t="s">
        <v>48</v>
      </c>
      <c r="M6" s="33"/>
      <c r="N6" s="33" t="s">
        <v>66</v>
      </c>
      <c r="O6" s="34" t="s">
        <v>15</v>
      </c>
    </row>
    <row r="7" spans="1:16" s="35" customFormat="1" ht="18" customHeight="1">
      <c r="A7" s="36" t="s">
        <v>138</v>
      </c>
      <c r="B7" s="36">
        <v>71</v>
      </c>
      <c r="C7" s="37">
        <v>13.777800000000013</v>
      </c>
      <c r="D7" s="36">
        <v>164</v>
      </c>
      <c r="E7" s="38">
        <v>12.779999999999632</v>
      </c>
      <c r="F7" s="39">
        <v>71.22963</v>
      </c>
      <c r="G7" s="39">
        <v>164.21299999999999</v>
      </c>
      <c r="H7" s="127">
        <v>43</v>
      </c>
      <c r="I7" s="40" t="s">
        <v>29</v>
      </c>
      <c r="J7" s="36" t="s">
        <v>10</v>
      </c>
      <c r="K7" s="78" t="s">
        <v>48</v>
      </c>
      <c r="L7" s="33" t="s">
        <v>55</v>
      </c>
      <c r="M7" s="33"/>
      <c r="N7" s="33" t="s">
        <v>67</v>
      </c>
      <c r="O7" s="34" t="s">
        <v>13</v>
      </c>
    </row>
    <row r="8" spans="1:16" s="35" customFormat="1" ht="18" customHeight="1">
      <c r="A8" s="36" t="s">
        <v>54</v>
      </c>
      <c r="B8" s="27">
        <v>71</v>
      </c>
      <c r="C8" s="28">
        <v>49.5</v>
      </c>
      <c r="D8" s="27">
        <v>165</v>
      </c>
      <c r="E8" s="29">
        <v>57.9</v>
      </c>
      <c r="F8" s="30">
        <v>71.825000000000003</v>
      </c>
      <c r="G8" s="30">
        <v>165.965</v>
      </c>
      <c r="H8" s="126">
        <v>45</v>
      </c>
      <c r="I8" s="31" t="s">
        <v>68</v>
      </c>
      <c r="J8" s="27" t="s">
        <v>6</v>
      </c>
      <c r="K8" s="32" t="s">
        <v>48</v>
      </c>
      <c r="L8" s="33" t="s">
        <v>55</v>
      </c>
      <c r="M8" s="33"/>
      <c r="N8" s="33"/>
      <c r="O8" s="34" t="s">
        <v>15</v>
      </c>
    </row>
    <row r="9" spans="1:16" s="35" customFormat="1" ht="18" customHeight="1">
      <c r="A9" s="36" t="s">
        <v>53</v>
      </c>
      <c r="B9" s="27">
        <v>71</v>
      </c>
      <c r="C9" s="28">
        <v>49.5</v>
      </c>
      <c r="D9" s="27">
        <v>165</v>
      </c>
      <c r="E9" s="29">
        <v>58.5</v>
      </c>
      <c r="F9" s="30">
        <v>71.825000000000003</v>
      </c>
      <c r="G9" s="30">
        <v>165.97499999999999</v>
      </c>
      <c r="H9" s="126">
        <v>45</v>
      </c>
      <c r="I9" s="31" t="s">
        <v>69</v>
      </c>
      <c r="J9" s="27" t="s">
        <v>6</v>
      </c>
      <c r="K9" s="32" t="s">
        <v>48</v>
      </c>
      <c r="L9" s="33" t="s">
        <v>55</v>
      </c>
      <c r="M9" s="33"/>
      <c r="N9" s="33"/>
      <c r="O9" s="34" t="s">
        <v>15</v>
      </c>
    </row>
    <row r="10" spans="1:16" s="35" customFormat="1" ht="18" customHeight="1">
      <c r="A10" s="36" t="s">
        <v>56</v>
      </c>
      <c r="B10" s="27">
        <v>71</v>
      </c>
      <c r="C10" s="28">
        <v>2.4402000000003454</v>
      </c>
      <c r="D10" s="27">
        <v>160</v>
      </c>
      <c r="E10" s="29">
        <v>31.019999999999754</v>
      </c>
      <c r="F10" s="30">
        <v>71.040670000000006</v>
      </c>
      <c r="G10" s="30">
        <v>160.517</v>
      </c>
      <c r="H10" s="126">
        <v>55</v>
      </c>
      <c r="I10" s="31" t="s">
        <v>29</v>
      </c>
      <c r="J10" s="27" t="s">
        <v>6</v>
      </c>
      <c r="K10" s="33" t="s">
        <v>8</v>
      </c>
      <c r="L10" s="33" t="s">
        <v>48</v>
      </c>
      <c r="M10" s="33">
        <v>4</v>
      </c>
      <c r="N10" s="33" t="s">
        <v>66</v>
      </c>
      <c r="O10" s="34" t="s">
        <v>64</v>
      </c>
    </row>
    <row r="11" spans="1:16" s="35" customFormat="1" ht="18" customHeight="1">
      <c r="A11" s="36" t="s">
        <v>57</v>
      </c>
      <c r="B11" s="27">
        <v>71</v>
      </c>
      <c r="C11" s="28">
        <v>2.6088000000001443</v>
      </c>
      <c r="D11" s="27">
        <v>160</v>
      </c>
      <c r="E11" s="29">
        <v>30.299999999999727</v>
      </c>
      <c r="F11" s="30">
        <v>71.043480000000002</v>
      </c>
      <c r="G11" s="30">
        <v>160.505</v>
      </c>
      <c r="H11" s="126">
        <v>55</v>
      </c>
      <c r="I11" s="31" t="s">
        <v>29</v>
      </c>
      <c r="J11" s="27" t="s">
        <v>6</v>
      </c>
      <c r="K11" s="33" t="s">
        <v>8</v>
      </c>
      <c r="L11" s="33" t="s">
        <v>48</v>
      </c>
      <c r="M11" s="33">
        <v>4</v>
      </c>
      <c r="N11" s="33" t="s">
        <v>66</v>
      </c>
      <c r="O11" s="34" t="s">
        <v>15</v>
      </c>
    </row>
    <row r="12" spans="1:16" s="42" customFormat="1" ht="18" customHeight="1">
      <c r="A12" s="36" t="s">
        <v>137</v>
      </c>
      <c r="B12" s="36">
        <v>71</v>
      </c>
      <c r="C12" s="37">
        <v>2.4137999999996396</v>
      </c>
      <c r="D12" s="36">
        <v>160</v>
      </c>
      <c r="E12" s="38">
        <v>29.700000000000273</v>
      </c>
      <c r="F12" s="39">
        <v>71.040229999999994</v>
      </c>
      <c r="G12" s="39">
        <v>160.495</v>
      </c>
      <c r="H12" s="127">
        <v>55</v>
      </c>
      <c r="I12" s="40" t="s">
        <v>29</v>
      </c>
      <c r="J12" s="36" t="s">
        <v>10</v>
      </c>
      <c r="K12" s="60" t="s">
        <v>48</v>
      </c>
      <c r="L12" s="32" t="s">
        <v>55</v>
      </c>
      <c r="M12" s="32">
        <v>4</v>
      </c>
      <c r="N12" s="32" t="s">
        <v>67</v>
      </c>
      <c r="O12" s="41" t="s">
        <v>13</v>
      </c>
    </row>
    <row r="13" spans="1:16" s="42" customFormat="1" ht="18" customHeight="1">
      <c r="A13" s="36" t="s">
        <v>58</v>
      </c>
      <c r="B13" s="36" t="s">
        <v>70</v>
      </c>
      <c r="C13" s="37">
        <v>0</v>
      </c>
      <c r="D13" s="37">
        <v>167</v>
      </c>
      <c r="E13" s="37">
        <v>30</v>
      </c>
      <c r="F13" s="37">
        <v>70</v>
      </c>
      <c r="G13" s="37">
        <v>167.5</v>
      </c>
      <c r="H13" s="127">
        <v>50</v>
      </c>
      <c r="I13" s="40" t="s">
        <v>29</v>
      </c>
      <c r="J13" s="36" t="s">
        <v>6</v>
      </c>
      <c r="K13" s="32" t="s">
        <v>48</v>
      </c>
      <c r="L13" s="32" t="s">
        <v>55</v>
      </c>
      <c r="M13" s="33"/>
      <c r="N13" s="33"/>
      <c r="O13" s="41" t="s">
        <v>15</v>
      </c>
      <c r="P13" s="41" t="s">
        <v>72</v>
      </c>
    </row>
    <row r="14" spans="1:16" s="42" customFormat="1" ht="18" customHeight="1">
      <c r="A14" s="36" t="s">
        <v>59</v>
      </c>
      <c r="B14" s="36" t="s">
        <v>71</v>
      </c>
      <c r="C14" s="37">
        <v>20</v>
      </c>
      <c r="D14" s="37">
        <v>168</v>
      </c>
      <c r="E14" s="37">
        <v>0</v>
      </c>
      <c r="F14" s="37">
        <v>71.332999999999998</v>
      </c>
      <c r="G14" s="37">
        <v>168</v>
      </c>
      <c r="H14" s="127">
        <v>50</v>
      </c>
      <c r="I14" s="40" t="s">
        <v>29</v>
      </c>
      <c r="J14" s="36" t="s">
        <v>6</v>
      </c>
      <c r="K14" s="32" t="s">
        <v>48</v>
      </c>
      <c r="L14" s="32" t="s">
        <v>55</v>
      </c>
      <c r="M14" s="33"/>
      <c r="N14" s="33"/>
      <c r="O14" s="41" t="s">
        <v>15</v>
      </c>
      <c r="P14" s="41" t="s">
        <v>72</v>
      </c>
    </row>
    <row r="15" spans="1:16" s="35" customFormat="1" ht="18" customHeight="1">
      <c r="A15" s="43" t="s">
        <v>60</v>
      </c>
      <c r="B15" s="27">
        <v>72</v>
      </c>
      <c r="C15" s="28">
        <v>27.472800000000177</v>
      </c>
      <c r="D15" s="27">
        <v>156</v>
      </c>
      <c r="E15" s="29">
        <v>33.899999999999864</v>
      </c>
      <c r="F15" s="30">
        <v>72.457880000000003</v>
      </c>
      <c r="G15" s="30">
        <v>156.565</v>
      </c>
      <c r="H15" s="126">
        <v>1000</v>
      </c>
      <c r="I15" s="31">
        <v>600</v>
      </c>
      <c r="J15" s="27" t="s">
        <v>6</v>
      </c>
      <c r="K15" s="33" t="s">
        <v>8</v>
      </c>
      <c r="L15" s="33" t="s">
        <v>48</v>
      </c>
      <c r="M15" s="33"/>
      <c r="N15" s="33" t="s">
        <v>67</v>
      </c>
      <c r="O15" s="34" t="s">
        <v>14</v>
      </c>
      <c r="P15" s="34"/>
    </row>
    <row r="16" spans="1:16" s="35" customFormat="1" ht="18" customHeight="1">
      <c r="A16" s="43" t="s">
        <v>61</v>
      </c>
      <c r="B16" s="27">
        <v>62</v>
      </c>
      <c r="C16" s="28">
        <f>0.1951*60</f>
        <v>11.706</v>
      </c>
      <c r="D16" s="27">
        <v>174</v>
      </c>
      <c r="E16" s="29">
        <f>60*0.6833</f>
        <v>40.998000000000005</v>
      </c>
      <c r="F16" s="45">
        <v>62.195099999999996</v>
      </c>
      <c r="G16" s="45">
        <v>174.6833</v>
      </c>
      <c r="H16" s="126">
        <v>74</v>
      </c>
      <c r="I16" s="31">
        <v>50</v>
      </c>
      <c r="J16" s="27" t="s">
        <v>6</v>
      </c>
      <c r="K16" s="33" t="s">
        <v>8</v>
      </c>
      <c r="L16" s="31" t="s">
        <v>48</v>
      </c>
      <c r="M16" s="31">
        <v>1</v>
      </c>
      <c r="N16" s="33" t="s">
        <v>66</v>
      </c>
      <c r="O16" s="34" t="s">
        <v>63</v>
      </c>
      <c r="P16" s="34"/>
    </row>
    <row r="17" spans="1:17" s="35" customFormat="1" ht="18" customHeight="1">
      <c r="A17" s="36" t="s">
        <v>62</v>
      </c>
      <c r="B17" s="27">
        <v>62</v>
      </c>
      <c r="C17" s="28">
        <f>0.1898*60</f>
        <v>11.388</v>
      </c>
      <c r="D17" s="27">
        <v>174</v>
      </c>
      <c r="E17" s="29">
        <f>0.6889*60</f>
        <v>41.333999999999996</v>
      </c>
      <c r="F17" s="45">
        <v>62.189799999999998</v>
      </c>
      <c r="G17" s="45">
        <v>174.68889999999999</v>
      </c>
      <c r="H17" s="126">
        <v>74</v>
      </c>
      <c r="I17" s="31">
        <v>20</v>
      </c>
      <c r="J17" s="27" t="s">
        <v>6</v>
      </c>
      <c r="K17" s="33" t="s">
        <v>8</v>
      </c>
      <c r="L17" s="31" t="s">
        <v>48</v>
      </c>
      <c r="M17" s="31">
        <v>1</v>
      </c>
      <c r="N17" s="33" t="s">
        <v>66</v>
      </c>
      <c r="O17" s="34" t="s">
        <v>17</v>
      </c>
    </row>
    <row r="18" spans="1:17" s="35" customFormat="1" ht="18" customHeight="1">
      <c r="A18" s="36" t="s">
        <v>19</v>
      </c>
      <c r="B18" s="27">
        <v>65</v>
      </c>
      <c r="C18" s="28">
        <v>55.994</v>
      </c>
      <c r="D18" s="27">
        <v>169</v>
      </c>
      <c r="E18" s="29">
        <v>36.99</v>
      </c>
      <c r="F18" s="45">
        <f>B18+C18/60</f>
        <v>65.933233333333334</v>
      </c>
      <c r="G18" s="45">
        <f>D18+E18/60</f>
        <v>169.6165</v>
      </c>
      <c r="H18" s="126">
        <v>51</v>
      </c>
      <c r="I18" s="31">
        <v>15</v>
      </c>
      <c r="J18" s="27" t="s">
        <v>6</v>
      </c>
      <c r="K18" s="46">
        <v>41821</v>
      </c>
      <c r="L18" s="31" t="s">
        <v>48</v>
      </c>
      <c r="M18" s="31"/>
      <c r="N18" s="33" t="s">
        <v>66</v>
      </c>
      <c r="O18" s="34" t="s">
        <v>24</v>
      </c>
    </row>
    <row r="19" spans="1:17" s="42" customFormat="1" ht="18" customHeight="1">
      <c r="A19" s="36" t="s">
        <v>0</v>
      </c>
      <c r="B19" s="36">
        <v>72</v>
      </c>
      <c r="C19" s="37">
        <v>26.972999999999999</v>
      </c>
      <c r="D19" s="36">
        <v>156</v>
      </c>
      <c r="E19" s="38">
        <v>36.11</v>
      </c>
      <c r="F19" s="39">
        <f t="shared" ref="F19" si="0" xml:space="preserve"> B19+C19/60</f>
        <v>72.449550000000002</v>
      </c>
      <c r="G19" s="39">
        <f t="shared" ref="G19" si="1">(D19+ E19/60)</f>
        <v>156.60183333333333</v>
      </c>
      <c r="H19" s="127">
        <v>859</v>
      </c>
      <c r="I19" s="40" t="s">
        <v>29</v>
      </c>
      <c r="J19" s="36" t="s">
        <v>4</v>
      </c>
      <c r="K19" s="60">
        <v>42278</v>
      </c>
      <c r="L19" s="32" t="s">
        <v>55</v>
      </c>
      <c r="M19" s="31"/>
      <c r="N19" s="32"/>
      <c r="O19" s="41" t="s">
        <v>30</v>
      </c>
      <c r="Q19" s="97"/>
    </row>
    <row r="20" spans="1:17" s="53" customFormat="1" ht="18" customHeight="1">
      <c r="A20" s="61" t="s">
        <v>21</v>
      </c>
      <c r="B20" s="47">
        <v>71</v>
      </c>
      <c r="C20" s="48">
        <v>23.658999999999999</v>
      </c>
      <c r="D20" s="47">
        <v>152</v>
      </c>
      <c r="E20" s="49">
        <v>3.0459999999999998</v>
      </c>
      <c r="F20" s="50">
        <v>71.394300000000001</v>
      </c>
      <c r="G20" s="50">
        <v>152.05080000000001</v>
      </c>
      <c r="H20" s="128">
        <v>147</v>
      </c>
      <c r="I20" s="51">
        <v>35</v>
      </c>
      <c r="J20" s="47" t="s">
        <v>22</v>
      </c>
      <c r="K20" s="51">
        <v>2014</v>
      </c>
      <c r="L20" s="51">
        <v>2016</v>
      </c>
      <c r="M20" s="51">
        <v>6</v>
      </c>
      <c r="N20" s="51"/>
      <c r="O20" s="52" t="s">
        <v>115</v>
      </c>
      <c r="P20" s="42"/>
    </row>
    <row r="21" spans="1:17" s="53" customFormat="1" ht="18" customHeight="1">
      <c r="A21" s="62" t="s">
        <v>21</v>
      </c>
      <c r="B21" s="54">
        <v>71</v>
      </c>
      <c r="C21" s="55">
        <v>23.6</v>
      </c>
      <c r="D21" s="54">
        <v>152</v>
      </c>
      <c r="E21" s="56">
        <v>3</v>
      </c>
      <c r="F21" s="57">
        <v>71.393299999999996</v>
      </c>
      <c r="G21" s="57">
        <v>152.05000000000001</v>
      </c>
      <c r="H21" s="70">
        <v>147</v>
      </c>
      <c r="I21" s="58">
        <v>35</v>
      </c>
      <c r="J21" s="54" t="s">
        <v>22</v>
      </c>
      <c r="K21" s="58">
        <v>2016</v>
      </c>
      <c r="L21" s="58">
        <v>2018</v>
      </c>
      <c r="M21" s="58">
        <v>6</v>
      </c>
      <c r="N21" s="58"/>
      <c r="O21" s="59" t="s">
        <v>116</v>
      </c>
      <c r="P21" s="42"/>
    </row>
    <row r="22" spans="1:17" s="53" customFormat="1" ht="18" customHeight="1">
      <c r="A22" s="62" t="s">
        <v>117</v>
      </c>
      <c r="B22" s="54">
        <v>69</v>
      </c>
      <c r="C22" s="55">
        <v>46.5</v>
      </c>
      <c r="D22" s="54">
        <v>139</v>
      </c>
      <c r="E22" s="56">
        <v>26.4</v>
      </c>
      <c r="F22" s="57">
        <v>69.775000000000006</v>
      </c>
      <c r="G22" s="57">
        <v>139.44</v>
      </c>
      <c r="H22" s="70">
        <v>50</v>
      </c>
      <c r="I22" s="58">
        <v>52</v>
      </c>
      <c r="J22" s="54" t="s">
        <v>22</v>
      </c>
      <c r="K22" s="58">
        <v>2016</v>
      </c>
      <c r="L22" s="58">
        <v>2017</v>
      </c>
      <c r="M22" s="58">
        <v>7</v>
      </c>
      <c r="N22" s="58"/>
      <c r="O22" s="59" t="s">
        <v>116</v>
      </c>
      <c r="P22" s="42"/>
    </row>
    <row r="23" spans="1:17" s="53" customFormat="1" ht="18" customHeight="1">
      <c r="A23" s="62" t="s">
        <v>118</v>
      </c>
      <c r="B23" s="54">
        <v>69</v>
      </c>
      <c r="C23" s="55">
        <v>53.05</v>
      </c>
      <c r="D23" s="54">
        <v>139</v>
      </c>
      <c r="E23" s="56">
        <v>7.76</v>
      </c>
      <c r="F23" s="57">
        <v>69.884200000000007</v>
      </c>
      <c r="G23" s="57">
        <v>139.1293</v>
      </c>
      <c r="H23" s="70">
        <v>180</v>
      </c>
      <c r="I23" s="58">
        <v>35</v>
      </c>
      <c r="J23" s="54" t="s">
        <v>22</v>
      </c>
      <c r="K23" s="58">
        <v>2016</v>
      </c>
      <c r="L23" s="58">
        <v>2017</v>
      </c>
      <c r="M23" s="58">
        <v>7</v>
      </c>
      <c r="N23" s="58"/>
      <c r="O23" s="59" t="s">
        <v>116</v>
      </c>
      <c r="P23" s="42"/>
    </row>
    <row r="24" spans="1:17" s="53" customFormat="1" ht="18" customHeight="1">
      <c r="A24" s="62" t="s">
        <v>119</v>
      </c>
      <c r="B24" s="54">
        <v>70</v>
      </c>
      <c r="C24" s="55">
        <v>0.15</v>
      </c>
      <c r="D24" s="54">
        <v>138</v>
      </c>
      <c r="E24" s="56">
        <v>49.15</v>
      </c>
      <c r="F24" s="57">
        <v>70.002499999999998</v>
      </c>
      <c r="G24" s="57">
        <v>138.8192</v>
      </c>
      <c r="H24" s="70">
        <v>250</v>
      </c>
      <c r="I24" s="58">
        <v>50</v>
      </c>
      <c r="J24" s="54" t="s">
        <v>120</v>
      </c>
      <c r="K24" s="58">
        <v>2016</v>
      </c>
      <c r="L24" s="58">
        <v>2017</v>
      </c>
      <c r="M24" s="58">
        <v>7</v>
      </c>
      <c r="N24" s="58"/>
      <c r="O24" s="59" t="s">
        <v>121</v>
      </c>
      <c r="P24" s="42"/>
    </row>
    <row r="25" spans="1:17" s="53" customFormat="1" ht="18" customHeight="1">
      <c r="A25" s="62" t="s">
        <v>122</v>
      </c>
      <c r="B25" s="54">
        <v>70</v>
      </c>
      <c r="C25" s="55">
        <v>9.2100000000000009</v>
      </c>
      <c r="D25" s="54">
        <v>138</v>
      </c>
      <c r="E25" s="56">
        <v>48.87</v>
      </c>
      <c r="F25" s="57">
        <v>70.153499999999994</v>
      </c>
      <c r="G25" s="57">
        <v>138.81450000000001</v>
      </c>
      <c r="H25" s="70">
        <v>350</v>
      </c>
      <c r="I25" s="58">
        <v>50</v>
      </c>
      <c r="J25" s="54" t="s">
        <v>120</v>
      </c>
      <c r="K25" s="58">
        <v>2016</v>
      </c>
      <c r="L25" s="58">
        <v>2017</v>
      </c>
      <c r="M25" s="58">
        <v>7</v>
      </c>
      <c r="N25" s="58"/>
      <c r="O25" s="59" t="s">
        <v>116</v>
      </c>
      <c r="P25" s="42"/>
    </row>
    <row r="26" spans="1:17" s="53" customFormat="1" ht="18" customHeight="1">
      <c r="A26" s="80" t="s">
        <v>123</v>
      </c>
      <c r="B26" s="67">
        <v>69</v>
      </c>
      <c r="C26" s="68">
        <v>37.64</v>
      </c>
      <c r="D26" s="67">
        <v>139</v>
      </c>
      <c r="E26" s="69">
        <v>49.2</v>
      </c>
      <c r="F26" s="73">
        <v>69.627399999999994</v>
      </c>
      <c r="G26" s="73">
        <v>139.8201</v>
      </c>
      <c r="H26" s="70">
        <v>13</v>
      </c>
      <c r="I26" s="70">
        <v>13</v>
      </c>
      <c r="J26" s="67" t="s">
        <v>46</v>
      </c>
      <c r="K26" s="70">
        <v>2016</v>
      </c>
      <c r="L26" s="70">
        <v>2017</v>
      </c>
      <c r="M26" s="70">
        <v>7</v>
      </c>
      <c r="N26" s="70"/>
      <c r="O26" s="71" t="s">
        <v>115</v>
      </c>
      <c r="P26" s="66"/>
    </row>
    <row r="27" spans="1:17" ht="18" customHeight="1">
      <c r="A27" s="81" t="s">
        <v>73</v>
      </c>
      <c r="B27" s="74">
        <v>68</v>
      </c>
      <c r="C27" s="75">
        <v>59.173299999999998</v>
      </c>
      <c r="D27" s="74">
        <v>105</v>
      </c>
      <c r="E27" s="75">
        <v>53.0304</v>
      </c>
      <c r="F27" s="75">
        <v>68.986221666666665</v>
      </c>
      <c r="G27" s="75">
        <v>105.88384000000001</v>
      </c>
      <c r="H27" s="76">
        <v>73.896666666666675</v>
      </c>
      <c r="I27" s="76">
        <v>70.396666666666675</v>
      </c>
      <c r="J27" s="76" t="s">
        <v>23</v>
      </c>
      <c r="K27" s="77">
        <v>42271.011111111111</v>
      </c>
      <c r="L27" s="65">
        <v>2016</v>
      </c>
      <c r="M27" s="65"/>
      <c r="N27" s="65" t="s">
        <v>124</v>
      </c>
      <c r="O27" s="72" t="s">
        <v>75</v>
      </c>
      <c r="P27" s="63" t="s">
        <v>74</v>
      </c>
    </row>
    <row r="28" spans="1:17" ht="18" customHeight="1">
      <c r="A28" s="82" t="s">
        <v>76</v>
      </c>
      <c r="B28" s="64">
        <v>70</v>
      </c>
      <c r="C28" s="83">
        <v>33.774999999999999</v>
      </c>
      <c r="D28" s="64">
        <v>127</v>
      </c>
      <c r="E28" s="83">
        <v>41.713999999999999</v>
      </c>
      <c r="F28" s="83">
        <v>70.562916666666666</v>
      </c>
      <c r="G28" s="83">
        <v>127.69523333333333</v>
      </c>
      <c r="H28" s="84">
        <v>37.290000000000006</v>
      </c>
      <c r="I28" s="84">
        <v>34.290000000000006</v>
      </c>
      <c r="J28" s="84" t="s">
        <v>23</v>
      </c>
      <c r="K28" s="85">
        <v>42272.895833333328</v>
      </c>
      <c r="L28" s="86">
        <v>2016</v>
      </c>
      <c r="M28" s="86"/>
      <c r="N28" s="86" t="s">
        <v>124</v>
      </c>
      <c r="O28" s="143" t="s">
        <v>78</v>
      </c>
      <c r="P28" s="88" t="s">
        <v>77</v>
      </c>
    </row>
    <row r="29" spans="1:17" ht="18" customHeight="1">
      <c r="A29" s="82" t="s">
        <v>79</v>
      </c>
      <c r="B29" s="89">
        <v>70</v>
      </c>
      <c r="C29" s="90">
        <v>20.034800000000001</v>
      </c>
      <c r="D29" s="89">
        <v>133</v>
      </c>
      <c r="E29" s="90">
        <v>44.458599999999997</v>
      </c>
      <c r="F29" s="83">
        <v>70.333913333333328</v>
      </c>
      <c r="G29" s="83">
        <v>133.74097666666665</v>
      </c>
      <c r="H29" s="84">
        <v>54.527999999999999</v>
      </c>
      <c r="I29" s="84">
        <v>51.527999999999999</v>
      </c>
      <c r="J29" s="84" t="s">
        <v>23</v>
      </c>
      <c r="K29" s="85">
        <v>42274.65347222222</v>
      </c>
      <c r="L29" s="86">
        <v>2016</v>
      </c>
      <c r="M29" s="86"/>
      <c r="N29" s="86" t="s">
        <v>124</v>
      </c>
      <c r="O29" s="143" t="s">
        <v>45</v>
      </c>
      <c r="P29" s="88" t="s">
        <v>80</v>
      </c>
    </row>
    <row r="30" spans="1:17" ht="18" customHeight="1">
      <c r="A30" s="82" t="s">
        <v>81</v>
      </c>
      <c r="B30" s="64">
        <v>70</v>
      </c>
      <c r="C30" s="83">
        <v>20.029399999999999</v>
      </c>
      <c r="D30" s="64">
        <v>133</v>
      </c>
      <c r="E30" s="83">
        <v>44.371099999999998</v>
      </c>
      <c r="F30" s="83">
        <v>70.333823333333328</v>
      </c>
      <c r="G30" s="83">
        <v>133.73951833333334</v>
      </c>
      <c r="H30" s="84">
        <v>54.720266666666674</v>
      </c>
      <c r="I30" s="84">
        <v>51.720266666666674</v>
      </c>
      <c r="J30" s="84" t="s">
        <v>23</v>
      </c>
      <c r="K30" s="85">
        <v>42274.648611111108</v>
      </c>
      <c r="L30" s="86">
        <v>2016</v>
      </c>
      <c r="M30" s="86"/>
      <c r="N30" s="86" t="s">
        <v>124</v>
      </c>
      <c r="O30" s="144" t="s">
        <v>82</v>
      </c>
      <c r="P30" s="88" t="s">
        <v>80</v>
      </c>
    </row>
    <row r="31" spans="1:17" ht="18" customHeight="1">
      <c r="A31" s="82" t="s">
        <v>83</v>
      </c>
      <c r="B31" s="64">
        <v>70</v>
      </c>
      <c r="C31" s="83">
        <v>59.360799999999998</v>
      </c>
      <c r="D31" s="64">
        <v>133</v>
      </c>
      <c r="E31" s="83">
        <v>44.627200000000002</v>
      </c>
      <c r="F31" s="83">
        <v>70.989346666666663</v>
      </c>
      <c r="G31" s="83">
        <v>133.74378666666667</v>
      </c>
      <c r="H31" s="84">
        <v>110.28533333333334</v>
      </c>
      <c r="I31" s="84">
        <v>43.485333333333344</v>
      </c>
      <c r="J31" s="84" t="s">
        <v>23</v>
      </c>
      <c r="K31" s="85">
        <v>42273.979166666664</v>
      </c>
      <c r="L31" s="86">
        <v>2016</v>
      </c>
      <c r="M31" s="86"/>
      <c r="N31" s="86" t="s">
        <v>124</v>
      </c>
      <c r="O31" s="143" t="s">
        <v>84</v>
      </c>
      <c r="P31" s="88" t="s">
        <v>80</v>
      </c>
    </row>
    <row r="32" spans="1:17" ht="18" customHeight="1">
      <c r="A32" s="82" t="s">
        <v>85</v>
      </c>
      <c r="B32" s="64">
        <v>71</v>
      </c>
      <c r="C32" s="83">
        <v>0.99929999999999997</v>
      </c>
      <c r="D32" s="64">
        <v>133</v>
      </c>
      <c r="E32" s="83">
        <v>48.505800000000001</v>
      </c>
      <c r="F32" s="83">
        <v>71.016655</v>
      </c>
      <c r="G32" s="83">
        <v>133.80842999999999</v>
      </c>
      <c r="H32" s="84">
        <v>204.49600000000001</v>
      </c>
      <c r="I32" s="84">
        <v>75.496000000000009</v>
      </c>
      <c r="J32" s="84" t="s">
        <v>23</v>
      </c>
      <c r="K32" s="85">
        <v>42274.079166666663</v>
      </c>
      <c r="L32" s="86">
        <v>2016</v>
      </c>
      <c r="M32" s="86"/>
      <c r="N32" s="86" t="s">
        <v>124</v>
      </c>
      <c r="O32" s="143" t="s">
        <v>87</v>
      </c>
      <c r="P32" s="88" t="s">
        <v>86</v>
      </c>
    </row>
    <row r="33" spans="1:16" ht="18" customHeight="1">
      <c r="A33" s="82" t="s">
        <v>88</v>
      </c>
      <c r="B33" s="64">
        <v>70</v>
      </c>
      <c r="C33" s="83">
        <v>3.5369999999999999</v>
      </c>
      <c r="D33" s="64">
        <v>133</v>
      </c>
      <c r="E33" s="83">
        <v>42.9223</v>
      </c>
      <c r="F33" s="83">
        <v>70.058949999999996</v>
      </c>
      <c r="G33" s="83">
        <v>133.71537166666667</v>
      </c>
      <c r="H33" s="84">
        <v>35.301333333333332</v>
      </c>
      <c r="I33" s="84">
        <v>32.301333333333332</v>
      </c>
      <c r="J33" s="84" t="s">
        <v>23</v>
      </c>
      <c r="K33" s="85">
        <v>42274.902777777774</v>
      </c>
      <c r="L33" s="86">
        <v>2016</v>
      </c>
      <c r="M33" s="86"/>
      <c r="N33" s="86" t="s">
        <v>124</v>
      </c>
      <c r="O33" s="144" t="s">
        <v>89</v>
      </c>
      <c r="P33" s="88" t="s">
        <v>80</v>
      </c>
    </row>
    <row r="34" spans="1:16" ht="18" customHeight="1">
      <c r="A34" s="82" t="s">
        <v>90</v>
      </c>
      <c r="B34" s="64">
        <v>70</v>
      </c>
      <c r="C34" s="83">
        <v>3.5007000000000001</v>
      </c>
      <c r="D34" s="64">
        <v>133</v>
      </c>
      <c r="E34" s="83">
        <v>42.9405</v>
      </c>
      <c r="F34" s="83">
        <v>70.058345000000003</v>
      </c>
      <c r="G34" s="83">
        <v>133.715675</v>
      </c>
      <c r="H34" s="84">
        <v>34.820666666666668</v>
      </c>
      <c r="I34" s="84">
        <v>31.820666666666668</v>
      </c>
      <c r="J34" s="84" t="s">
        <v>23</v>
      </c>
      <c r="K34" s="85">
        <v>42274.906944444439</v>
      </c>
      <c r="L34" s="86">
        <v>2016</v>
      </c>
      <c r="M34" s="86"/>
      <c r="N34" s="86" t="s">
        <v>124</v>
      </c>
      <c r="O34" s="143" t="s">
        <v>91</v>
      </c>
      <c r="P34" s="88" t="s">
        <v>80</v>
      </c>
    </row>
    <row r="35" spans="1:16" ht="18" customHeight="1">
      <c r="A35" s="82" t="s">
        <v>92</v>
      </c>
      <c r="B35" s="64">
        <v>69</v>
      </c>
      <c r="C35" s="83">
        <v>46.481699999999996</v>
      </c>
      <c r="D35" s="64">
        <v>137</v>
      </c>
      <c r="E35" s="83">
        <v>2.7726999999999999</v>
      </c>
      <c r="F35" s="83">
        <v>69.774694999999994</v>
      </c>
      <c r="G35" s="83">
        <v>137.04621166666666</v>
      </c>
      <c r="H35" s="84">
        <v>35.301333333333332</v>
      </c>
      <c r="I35" s="84">
        <v>32.301333333333332</v>
      </c>
      <c r="J35" s="84" t="s">
        <v>23</v>
      </c>
      <c r="K35" s="85">
        <v>42275.648611111108</v>
      </c>
      <c r="L35" s="86">
        <v>2016</v>
      </c>
      <c r="M35" s="86"/>
      <c r="N35" s="86" t="s">
        <v>124</v>
      </c>
      <c r="O35" s="143" t="s">
        <v>91</v>
      </c>
      <c r="P35" s="88" t="s">
        <v>80</v>
      </c>
    </row>
    <row r="36" spans="1:16" ht="18" customHeight="1">
      <c r="A36" s="91" t="s">
        <v>93</v>
      </c>
      <c r="B36" s="86">
        <v>69</v>
      </c>
      <c r="C36" s="92">
        <v>39.288499999999999</v>
      </c>
      <c r="D36" s="86">
        <v>138</v>
      </c>
      <c r="E36" s="92">
        <v>55.2697</v>
      </c>
      <c r="F36" s="83">
        <v>69.654808333333335</v>
      </c>
      <c r="G36" s="83">
        <v>138.92116166666668</v>
      </c>
      <c r="H36" s="93">
        <v>41.069333333333333</v>
      </c>
      <c r="I36" s="84">
        <v>38.069333333333333</v>
      </c>
      <c r="J36" s="84" t="s">
        <v>23</v>
      </c>
      <c r="K36" s="85">
        <v>42276.070833333331</v>
      </c>
      <c r="L36" s="86">
        <v>2016</v>
      </c>
      <c r="M36" s="86"/>
      <c r="N36" s="86" t="s">
        <v>124</v>
      </c>
      <c r="O36" s="143" t="s">
        <v>78</v>
      </c>
      <c r="P36" s="87" t="s">
        <v>94</v>
      </c>
    </row>
    <row r="37" spans="1:16" ht="18" customHeight="1">
      <c r="A37" s="91" t="s">
        <v>95</v>
      </c>
      <c r="B37" s="86">
        <v>70</v>
      </c>
      <c r="C37" s="92">
        <v>25.9435</v>
      </c>
      <c r="D37" s="86">
        <v>139</v>
      </c>
      <c r="E37" s="92">
        <v>1.2346999999999999</v>
      </c>
      <c r="F37" s="83">
        <v>70.432391666666661</v>
      </c>
      <c r="G37" s="83">
        <v>139.02057833333333</v>
      </c>
      <c r="H37" s="93">
        <v>753.23635999999999</v>
      </c>
      <c r="I37" s="84">
        <v>66.236359999999991</v>
      </c>
      <c r="J37" s="84" t="s">
        <v>23</v>
      </c>
      <c r="K37" s="85">
        <v>42277.939583333333</v>
      </c>
      <c r="L37" s="86">
        <v>2016</v>
      </c>
      <c r="M37" s="86"/>
      <c r="N37" s="86" t="s">
        <v>124</v>
      </c>
      <c r="O37" s="143" t="s">
        <v>96</v>
      </c>
      <c r="P37" s="87" t="s">
        <v>86</v>
      </c>
    </row>
    <row r="38" spans="1:16" ht="18" customHeight="1">
      <c r="A38" s="82" t="s">
        <v>97</v>
      </c>
      <c r="B38" s="94">
        <v>75</v>
      </c>
      <c r="C38" s="83">
        <v>5.2953000000000001</v>
      </c>
      <c r="D38" s="94">
        <v>168</v>
      </c>
      <c r="E38" s="83">
        <v>1.3260000000000001</v>
      </c>
      <c r="F38" s="83">
        <v>75.088255000000004</v>
      </c>
      <c r="G38" s="83">
        <v>168.02209999999999</v>
      </c>
      <c r="H38" s="84">
        <v>162.19733333333335</v>
      </c>
      <c r="I38" s="84">
        <v>42.197333333333347</v>
      </c>
      <c r="J38" s="84" t="s">
        <v>23</v>
      </c>
      <c r="K38" s="85">
        <v>42280.140972222223</v>
      </c>
      <c r="L38" s="86">
        <v>2016</v>
      </c>
      <c r="M38" s="86"/>
      <c r="N38" s="86" t="s">
        <v>124</v>
      </c>
      <c r="O38" s="143" t="s">
        <v>99</v>
      </c>
      <c r="P38" s="88" t="s">
        <v>98</v>
      </c>
    </row>
    <row r="39" spans="1:16" ht="18" customHeight="1">
      <c r="A39" s="82" t="s">
        <v>100</v>
      </c>
      <c r="B39" s="64">
        <v>70</v>
      </c>
      <c r="C39" s="83">
        <v>54.999000000000002</v>
      </c>
      <c r="D39" s="64">
        <v>161</v>
      </c>
      <c r="E39" s="83">
        <v>29.977699999999999</v>
      </c>
      <c r="F39" s="83">
        <v>70.916650000000004</v>
      </c>
      <c r="G39" s="83">
        <v>161.49962833333333</v>
      </c>
      <c r="H39" s="84">
        <v>43.184266666666673</v>
      </c>
      <c r="I39" s="84">
        <v>38.184266666666673</v>
      </c>
      <c r="J39" s="84" t="s">
        <v>23</v>
      </c>
      <c r="K39" s="85">
        <v>42281.722048611111</v>
      </c>
      <c r="L39" s="86">
        <v>2016</v>
      </c>
      <c r="M39" s="86"/>
      <c r="N39" s="86" t="s">
        <v>124</v>
      </c>
      <c r="O39" s="143" t="s">
        <v>89</v>
      </c>
      <c r="P39" s="88" t="s">
        <v>101</v>
      </c>
    </row>
    <row r="40" spans="1:16" ht="18" customHeight="1">
      <c r="A40" s="82" t="s">
        <v>102</v>
      </c>
      <c r="B40" s="64">
        <v>70</v>
      </c>
      <c r="C40" s="83">
        <v>55.072099999999999</v>
      </c>
      <c r="D40" s="64">
        <v>161</v>
      </c>
      <c r="E40" s="83">
        <v>29.872800000000002</v>
      </c>
      <c r="F40" s="83">
        <v>70.917868333333331</v>
      </c>
      <c r="G40" s="83">
        <v>161.49788000000001</v>
      </c>
      <c r="H40" s="84">
        <v>43.088133333333339</v>
      </c>
      <c r="I40" s="84">
        <v>38.088133333333339</v>
      </c>
      <c r="J40" s="84" t="s">
        <v>23</v>
      </c>
      <c r="K40" s="85">
        <v>42281.717824074069</v>
      </c>
      <c r="L40" s="86">
        <v>2016</v>
      </c>
      <c r="M40" s="86"/>
      <c r="N40" s="86" t="s">
        <v>124</v>
      </c>
      <c r="O40" s="143" t="s">
        <v>82</v>
      </c>
      <c r="P40" s="88" t="s">
        <v>101</v>
      </c>
    </row>
    <row r="41" spans="1:16" ht="18" customHeight="1">
      <c r="A41" s="82" t="s">
        <v>103</v>
      </c>
      <c r="B41" s="64">
        <v>70</v>
      </c>
      <c r="C41" s="83">
        <v>47.030999999999999</v>
      </c>
      <c r="D41" s="64">
        <v>159</v>
      </c>
      <c r="E41" s="83">
        <v>54.006</v>
      </c>
      <c r="F41" s="83">
        <v>70.783850000000001</v>
      </c>
      <c r="G41" s="83">
        <v>159.90010000000001</v>
      </c>
      <c r="H41" s="84">
        <v>25.688000000000002</v>
      </c>
      <c r="I41" s="84">
        <v>25.188000000000002</v>
      </c>
      <c r="J41" s="84" t="s">
        <v>23</v>
      </c>
      <c r="K41" s="85">
        <v>41927.878472222219</v>
      </c>
      <c r="L41" s="86">
        <v>2016</v>
      </c>
      <c r="M41" s="86"/>
      <c r="N41" s="86" t="s">
        <v>124</v>
      </c>
      <c r="O41" s="143" t="s">
        <v>82</v>
      </c>
      <c r="P41" s="88" t="s">
        <v>101</v>
      </c>
    </row>
    <row r="42" spans="1:16" ht="18" customHeight="1">
      <c r="A42" s="82" t="s">
        <v>104</v>
      </c>
      <c r="B42" s="64">
        <v>70</v>
      </c>
      <c r="C42" s="83">
        <v>47.009</v>
      </c>
      <c r="D42" s="64">
        <v>159</v>
      </c>
      <c r="E42" s="83">
        <v>54.137999999999998</v>
      </c>
      <c r="F42" s="83">
        <v>70.783483333333336</v>
      </c>
      <c r="G42" s="83">
        <v>159.9023</v>
      </c>
      <c r="H42" s="84">
        <v>25.688000000000002</v>
      </c>
      <c r="I42" s="84">
        <v>24.688000000000002</v>
      </c>
      <c r="J42" s="84" t="s">
        <v>23</v>
      </c>
      <c r="K42" s="85">
        <v>41927.878472222219</v>
      </c>
      <c r="L42" s="86">
        <v>2016</v>
      </c>
      <c r="M42" s="86"/>
      <c r="N42" s="86" t="s">
        <v>124</v>
      </c>
      <c r="O42" s="143" t="s">
        <v>105</v>
      </c>
      <c r="P42" s="88" t="s">
        <v>101</v>
      </c>
    </row>
    <row r="43" spans="1:16" ht="18" customHeight="1">
      <c r="A43" s="82" t="s">
        <v>106</v>
      </c>
      <c r="B43" s="64">
        <v>71</v>
      </c>
      <c r="C43" s="83">
        <v>16.4678</v>
      </c>
      <c r="D43" s="64">
        <v>161</v>
      </c>
      <c r="E43" s="83">
        <v>33.7729</v>
      </c>
      <c r="F43" s="83">
        <v>71.27446333333333</v>
      </c>
      <c r="G43" s="83">
        <v>161.56288166666667</v>
      </c>
      <c r="H43" s="84">
        <v>49.240666666666669</v>
      </c>
      <c r="I43" s="84">
        <v>44.240666666666669</v>
      </c>
      <c r="J43" s="84" t="s">
        <v>23</v>
      </c>
      <c r="K43" s="85">
        <v>42282.140740740739</v>
      </c>
      <c r="L43" s="86">
        <v>2016</v>
      </c>
      <c r="M43" s="86"/>
      <c r="N43" s="86" t="s">
        <v>124</v>
      </c>
      <c r="O43" s="143" t="s">
        <v>89</v>
      </c>
      <c r="P43" s="88" t="s">
        <v>101</v>
      </c>
    </row>
    <row r="44" spans="1:16" ht="18" customHeight="1">
      <c r="A44" s="82" t="s">
        <v>107</v>
      </c>
      <c r="B44" s="64">
        <v>71</v>
      </c>
      <c r="C44" s="83">
        <v>16.602900000000002</v>
      </c>
      <c r="D44" s="64">
        <v>161</v>
      </c>
      <c r="E44" s="83">
        <v>33.6447</v>
      </c>
      <c r="F44" s="83">
        <v>71.276714999999996</v>
      </c>
      <c r="G44" s="83">
        <v>161.560745</v>
      </c>
      <c r="H44" s="84">
        <v>48.952266666666674</v>
      </c>
      <c r="I44" s="84">
        <v>43.952266666666674</v>
      </c>
      <c r="J44" s="84" t="s">
        <v>23</v>
      </c>
      <c r="K44" s="85">
        <v>42282.146793981476</v>
      </c>
      <c r="L44" s="86">
        <v>2016</v>
      </c>
      <c r="M44" s="86"/>
      <c r="N44" s="86" t="s">
        <v>124</v>
      </c>
      <c r="O44" s="143" t="s">
        <v>82</v>
      </c>
      <c r="P44" s="88" t="s">
        <v>101</v>
      </c>
    </row>
    <row r="45" spans="1:16" ht="18" customHeight="1">
      <c r="A45" s="82" t="s">
        <v>108</v>
      </c>
      <c r="B45" s="64">
        <v>71</v>
      </c>
      <c r="C45" s="83">
        <v>14.421900000000001</v>
      </c>
      <c r="D45" s="64">
        <v>163</v>
      </c>
      <c r="E45" s="83">
        <v>16.620799999999999</v>
      </c>
      <c r="F45" s="83">
        <v>71.240364999999997</v>
      </c>
      <c r="G45" s="83">
        <v>163.27701333333334</v>
      </c>
      <c r="H45" s="84">
        <v>44.914666666666669</v>
      </c>
      <c r="I45" s="84">
        <v>39.914666666666669</v>
      </c>
      <c r="J45" s="84" t="s">
        <v>23</v>
      </c>
      <c r="K45" s="85">
        <v>42282.742662037032</v>
      </c>
      <c r="L45" s="86">
        <v>2016</v>
      </c>
      <c r="M45" s="86"/>
      <c r="N45" s="86" t="s">
        <v>124</v>
      </c>
      <c r="O45" s="143" t="s">
        <v>89</v>
      </c>
      <c r="P45" s="88" t="s">
        <v>101</v>
      </c>
    </row>
    <row r="46" spans="1:16" ht="18" customHeight="1">
      <c r="A46" s="82" t="s">
        <v>109</v>
      </c>
      <c r="B46" s="64">
        <v>71</v>
      </c>
      <c r="C46" s="83">
        <v>14.3657</v>
      </c>
      <c r="D46" s="64">
        <v>163</v>
      </c>
      <c r="E46" s="83">
        <v>16.8157</v>
      </c>
      <c r="F46" s="83">
        <v>71.239428333333336</v>
      </c>
      <c r="G46" s="83">
        <v>163.28026166666666</v>
      </c>
      <c r="H46" s="84">
        <v>44.7224</v>
      </c>
      <c r="I46" s="84">
        <v>39.7224</v>
      </c>
      <c r="J46" s="84" t="s">
        <v>23</v>
      </c>
      <c r="K46" s="85">
        <v>42282.75063657407</v>
      </c>
      <c r="L46" s="86">
        <v>2016</v>
      </c>
      <c r="M46" s="86"/>
      <c r="N46" s="86" t="s">
        <v>124</v>
      </c>
      <c r="O46" s="143" t="s">
        <v>82</v>
      </c>
      <c r="P46" s="88" t="s">
        <v>101</v>
      </c>
    </row>
    <row r="47" spans="1:16" ht="18" customHeight="1">
      <c r="A47" s="82" t="s">
        <v>110</v>
      </c>
      <c r="B47" s="64">
        <v>71</v>
      </c>
      <c r="C47" s="83">
        <v>10.189</v>
      </c>
      <c r="D47" s="64">
        <v>166</v>
      </c>
      <c r="E47" s="83">
        <v>44.911999999999999</v>
      </c>
      <c r="F47" s="83">
        <v>71.169816666666662</v>
      </c>
      <c r="G47" s="83">
        <v>166.74853333333334</v>
      </c>
      <c r="H47" s="84">
        <v>47</v>
      </c>
      <c r="I47" s="84">
        <v>40</v>
      </c>
      <c r="J47" s="84" t="s">
        <v>23</v>
      </c>
      <c r="K47" s="85">
        <v>41851.690972222219</v>
      </c>
      <c r="L47" s="86">
        <v>2016</v>
      </c>
      <c r="M47" s="86"/>
      <c r="N47" s="86" t="s">
        <v>124</v>
      </c>
      <c r="O47" s="143" t="s">
        <v>111</v>
      </c>
      <c r="P47" s="88" t="s">
        <v>101</v>
      </c>
    </row>
    <row r="48" spans="1:16" ht="18" customHeight="1">
      <c r="A48" s="82" t="s">
        <v>112</v>
      </c>
      <c r="B48" s="64">
        <v>71</v>
      </c>
      <c r="C48" s="83">
        <v>10.218999999999999</v>
      </c>
      <c r="D48" s="64">
        <v>166</v>
      </c>
      <c r="E48" s="83">
        <v>45</v>
      </c>
      <c r="F48" s="83">
        <v>71.170316666666665</v>
      </c>
      <c r="G48" s="83">
        <v>166.75</v>
      </c>
      <c r="H48" s="84">
        <v>47.1</v>
      </c>
      <c r="I48" s="84">
        <v>40.1</v>
      </c>
      <c r="J48" s="84" t="s">
        <v>23</v>
      </c>
      <c r="K48" s="85">
        <v>41851.68472222222</v>
      </c>
      <c r="L48" s="86">
        <v>2016</v>
      </c>
      <c r="M48" s="86"/>
      <c r="N48" s="86" t="s">
        <v>124</v>
      </c>
      <c r="O48" s="143" t="s">
        <v>82</v>
      </c>
      <c r="P48" s="88" t="s">
        <v>101</v>
      </c>
    </row>
    <row r="49" spans="1:16" ht="18" customHeight="1">
      <c r="A49" s="82" t="s">
        <v>113</v>
      </c>
      <c r="B49" s="64">
        <v>71</v>
      </c>
      <c r="C49" s="83">
        <v>10.1419</v>
      </c>
      <c r="D49" s="64">
        <v>166</v>
      </c>
      <c r="E49" s="83">
        <v>44.899700000000003</v>
      </c>
      <c r="F49" s="83">
        <v>71.169031666666669</v>
      </c>
      <c r="G49" s="83">
        <v>166.74832833333335</v>
      </c>
      <c r="H49" s="84">
        <v>45.876000000000005</v>
      </c>
      <c r="I49" s="84">
        <v>40.876000000000005</v>
      </c>
      <c r="J49" s="84" t="s">
        <v>23</v>
      </c>
      <c r="K49" s="85">
        <v>42283.051793981482</v>
      </c>
      <c r="L49" s="86">
        <v>2016</v>
      </c>
      <c r="M49" s="86"/>
      <c r="N49" s="86" t="s">
        <v>124</v>
      </c>
      <c r="O49" s="143" t="s">
        <v>89</v>
      </c>
      <c r="P49" s="88" t="s">
        <v>101</v>
      </c>
    </row>
    <row r="50" spans="1:16" ht="18" customHeight="1">
      <c r="A50" s="82" t="s">
        <v>114</v>
      </c>
      <c r="B50" s="64">
        <v>71</v>
      </c>
      <c r="C50" s="83">
        <v>10.163</v>
      </c>
      <c r="D50" s="64">
        <v>166</v>
      </c>
      <c r="E50" s="83">
        <v>45.106999999999999</v>
      </c>
      <c r="F50" s="83">
        <v>71.169383333333329</v>
      </c>
      <c r="G50" s="83">
        <v>166.75178333333332</v>
      </c>
      <c r="H50" s="84">
        <v>44.434000000000005</v>
      </c>
      <c r="I50" s="84">
        <v>39.434000000000005</v>
      </c>
      <c r="J50" s="84" t="s">
        <v>23</v>
      </c>
      <c r="K50" s="85">
        <v>42283.054513888885</v>
      </c>
      <c r="L50" s="86">
        <v>2016</v>
      </c>
      <c r="M50" s="86"/>
      <c r="N50" s="86" t="s">
        <v>124</v>
      </c>
      <c r="O50" s="143" t="s">
        <v>82</v>
      </c>
      <c r="P50" s="88" t="s">
        <v>101</v>
      </c>
    </row>
    <row r="51" spans="1:16" ht="18" customHeight="1">
      <c r="A51" s="10" t="s">
        <v>132</v>
      </c>
      <c r="B51" s="10">
        <v>66</v>
      </c>
      <c r="C51" s="11">
        <v>19.600000000000001</v>
      </c>
      <c r="D51" s="10">
        <v>168</v>
      </c>
      <c r="E51" s="12">
        <v>57.04</v>
      </c>
      <c r="F51" s="17">
        <f>B51+C51/60</f>
        <v>66.326666666666668</v>
      </c>
      <c r="G51" s="17">
        <f>D51+E51/60</f>
        <v>168.95066666666668</v>
      </c>
      <c r="H51" s="132">
        <v>58</v>
      </c>
      <c r="I51" s="13" t="s">
        <v>32</v>
      </c>
      <c r="J51" s="10" t="s">
        <v>125</v>
      </c>
      <c r="K51" s="14" t="s">
        <v>126</v>
      </c>
      <c r="L51" s="95" t="s">
        <v>127</v>
      </c>
      <c r="M51" s="95"/>
      <c r="N51" s="95" t="s">
        <v>66</v>
      </c>
      <c r="O51" s="15" t="s">
        <v>128</v>
      </c>
      <c r="P51" s="16" t="s">
        <v>133</v>
      </c>
    </row>
    <row r="52" spans="1:16" ht="18" customHeight="1">
      <c r="A52" s="10" t="s">
        <v>130</v>
      </c>
      <c r="B52" s="10">
        <v>65</v>
      </c>
      <c r="C52" s="11">
        <v>46.86</v>
      </c>
      <c r="D52" s="10">
        <v>168</v>
      </c>
      <c r="E52" s="12">
        <v>34.08</v>
      </c>
      <c r="F52" s="17">
        <f t="shared" ref="F52:F53" si="2">B52+C52/60</f>
        <v>65.781000000000006</v>
      </c>
      <c r="G52" s="17">
        <f t="shared" ref="G52:G53" si="3">D52+E52/60</f>
        <v>168.56800000000001</v>
      </c>
      <c r="H52" s="132">
        <v>56</v>
      </c>
      <c r="I52" s="13" t="s">
        <v>32</v>
      </c>
      <c r="J52" s="10" t="s">
        <v>125</v>
      </c>
      <c r="K52" s="14" t="s">
        <v>126</v>
      </c>
      <c r="L52" s="95" t="s">
        <v>127</v>
      </c>
      <c r="M52" s="95"/>
      <c r="N52" s="95" t="s">
        <v>66</v>
      </c>
      <c r="O52" s="15" t="s">
        <v>129</v>
      </c>
      <c r="P52" s="16" t="s">
        <v>131</v>
      </c>
    </row>
    <row r="53" spans="1:16" ht="18" customHeight="1">
      <c r="A53" s="10" t="s">
        <v>134</v>
      </c>
      <c r="B53" s="10">
        <v>65</v>
      </c>
      <c r="C53" s="11">
        <v>44.76</v>
      </c>
      <c r="D53" s="10">
        <v>168</v>
      </c>
      <c r="E53" s="12">
        <v>15.77</v>
      </c>
      <c r="F53" s="17">
        <f t="shared" si="2"/>
        <v>65.745999999999995</v>
      </c>
      <c r="G53" s="17">
        <f t="shared" si="3"/>
        <v>168.26283333333333</v>
      </c>
      <c r="H53" s="132">
        <v>49</v>
      </c>
      <c r="I53" s="13" t="s">
        <v>32</v>
      </c>
      <c r="J53" s="10" t="s">
        <v>125</v>
      </c>
      <c r="K53" s="14" t="s">
        <v>126</v>
      </c>
      <c r="L53" s="95" t="s">
        <v>127</v>
      </c>
      <c r="M53" s="95"/>
      <c r="N53" s="95" t="s">
        <v>66</v>
      </c>
      <c r="O53" s="96" t="s">
        <v>136</v>
      </c>
      <c r="P53" s="16" t="s">
        <v>135</v>
      </c>
    </row>
    <row r="54" spans="1:16" s="35" customFormat="1" ht="18" customHeight="1">
      <c r="A54" s="44" t="s">
        <v>18</v>
      </c>
      <c r="B54" s="27">
        <v>71</v>
      </c>
      <c r="C54" s="28">
        <v>36</v>
      </c>
      <c r="D54" s="27">
        <v>161</v>
      </c>
      <c r="E54" s="29">
        <v>30</v>
      </c>
      <c r="F54" s="45">
        <v>71.599999999999994</v>
      </c>
      <c r="G54" s="45">
        <v>161.5</v>
      </c>
      <c r="H54" s="126"/>
      <c r="I54" s="31"/>
      <c r="J54" s="27" t="s">
        <v>11</v>
      </c>
      <c r="K54" s="31">
        <v>2015</v>
      </c>
      <c r="L54" s="31">
        <v>2016</v>
      </c>
      <c r="M54" s="31">
        <v>4</v>
      </c>
      <c r="N54" s="31" t="s">
        <v>66</v>
      </c>
      <c r="O54" s="34" t="s">
        <v>16</v>
      </c>
    </row>
    <row r="55" spans="1:16" s="35" customFormat="1" ht="18" customHeight="1">
      <c r="A55" s="27" t="s">
        <v>20</v>
      </c>
      <c r="B55" s="27">
        <v>68</v>
      </c>
      <c r="C55" s="28">
        <v>2.0019999999999998</v>
      </c>
      <c r="D55" s="27">
        <v>168</v>
      </c>
      <c r="E55" s="29">
        <v>50.027999999999999</v>
      </c>
      <c r="F55" s="45">
        <f t="shared" ref="F55:F58" si="4">B55+C55/60</f>
        <v>68.033366666666666</v>
      </c>
      <c r="G55" s="45">
        <f>D55+E55/60</f>
        <v>168.8338</v>
      </c>
      <c r="H55" s="126">
        <v>60</v>
      </c>
      <c r="I55" s="31"/>
      <c r="J55" s="27" t="s">
        <v>40</v>
      </c>
      <c r="K55" s="31">
        <v>2014</v>
      </c>
      <c r="L55" s="31">
        <v>2015</v>
      </c>
      <c r="M55" s="31"/>
      <c r="N55" s="31"/>
      <c r="O55" s="34"/>
      <c r="P55" s="35" t="s">
        <v>142</v>
      </c>
    </row>
    <row r="56" spans="1:16" s="35" customFormat="1" ht="18" customHeight="1">
      <c r="A56" s="27" t="s">
        <v>139</v>
      </c>
      <c r="B56" s="27">
        <v>71</v>
      </c>
      <c r="C56" s="28">
        <v>47.741999999999997</v>
      </c>
      <c r="D56" s="27">
        <v>155</v>
      </c>
      <c r="E56" s="29">
        <v>20.75</v>
      </c>
      <c r="F56" s="45">
        <f t="shared" si="4"/>
        <v>71.795699999999997</v>
      </c>
      <c r="G56" s="45">
        <f t="shared" ref="G56:G60" si="5">D56+E56/60</f>
        <v>155.34583333333333</v>
      </c>
      <c r="H56" s="126">
        <v>170</v>
      </c>
      <c r="I56" s="27"/>
      <c r="J56" s="27" t="s">
        <v>40</v>
      </c>
      <c r="K56" s="31">
        <v>2015</v>
      </c>
      <c r="L56" s="31">
        <v>2016</v>
      </c>
      <c r="M56" s="31">
        <v>5</v>
      </c>
      <c r="N56" s="31"/>
      <c r="O56" s="34"/>
      <c r="P56" s="35" t="s">
        <v>142</v>
      </c>
    </row>
    <row r="57" spans="1:16" s="35" customFormat="1" ht="18" customHeight="1">
      <c r="A57" s="27" t="s">
        <v>140</v>
      </c>
      <c r="B57" s="27">
        <v>71</v>
      </c>
      <c r="C57" s="28">
        <v>43.585000000000001</v>
      </c>
      <c r="D57" s="27">
        <v>155</v>
      </c>
      <c r="E57" s="29">
        <v>11.108000000000001</v>
      </c>
      <c r="F57" s="45">
        <f t="shared" si="4"/>
        <v>71.726416666666665</v>
      </c>
      <c r="G57" s="45">
        <f t="shared" si="5"/>
        <v>155.18513333333334</v>
      </c>
      <c r="H57" s="126">
        <v>283</v>
      </c>
      <c r="I57" s="31"/>
      <c r="J57" s="27" t="s">
        <v>40</v>
      </c>
      <c r="K57" s="31">
        <v>2015</v>
      </c>
      <c r="L57" s="31">
        <v>2016</v>
      </c>
      <c r="M57" s="31">
        <v>5</v>
      </c>
      <c r="N57" s="31"/>
      <c r="O57" s="34"/>
      <c r="P57" s="35" t="s">
        <v>142</v>
      </c>
    </row>
    <row r="58" spans="1:16" s="35" customFormat="1" ht="18" customHeight="1">
      <c r="A58" s="27" t="s">
        <v>141</v>
      </c>
      <c r="B58" s="27">
        <v>71</v>
      </c>
      <c r="C58" s="28">
        <v>40.353000000000002</v>
      </c>
      <c r="D58" s="27">
        <v>155</v>
      </c>
      <c r="E58" s="29">
        <v>59.741999999999997</v>
      </c>
      <c r="F58" s="45">
        <f t="shared" si="4"/>
        <v>71.672550000000001</v>
      </c>
      <c r="G58" s="45">
        <f t="shared" si="5"/>
        <v>155.9957</v>
      </c>
      <c r="H58" s="126">
        <v>106</v>
      </c>
      <c r="I58" s="31"/>
      <c r="J58" s="27" t="s">
        <v>40</v>
      </c>
      <c r="K58" s="31">
        <v>2015</v>
      </c>
      <c r="L58" s="31">
        <v>2016</v>
      </c>
      <c r="M58" s="31">
        <v>5</v>
      </c>
      <c r="N58" s="31"/>
      <c r="O58" s="34"/>
      <c r="P58" s="35" t="s">
        <v>142</v>
      </c>
    </row>
    <row r="59" spans="1:16" s="35" customFormat="1" ht="18" customHeight="1">
      <c r="A59" s="27" t="s">
        <v>27</v>
      </c>
      <c r="B59" s="27">
        <v>73</v>
      </c>
      <c r="C59" s="28">
        <v>0</v>
      </c>
      <c r="D59" s="27">
        <v>152</v>
      </c>
      <c r="E59" s="29">
        <v>0</v>
      </c>
      <c r="F59" s="45">
        <f>B59+C59/60</f>
        <v>73</v>
      </c>
      <c r="G59" s="45">
        <f t="shared" si="5"/>
        <v>152</v>
      </c>
      <c r="H59" s="126">
        <v>3722</v>
      </c>
      <c r="I59" s="31"/>
      <c r="J59" s="27" t="s">
        <v>40</v>
      </c>
      <c r="K59" s="31">
        <v>2015</v>
      </c>
      <c r="L59" s="31">
        <v>2016</v>
      </c>
      <c r="M59" s="133"/>
      <c r="N59" s="124"/>
      <c r="O59" s="34" t="s">
        <v>31</v>
      </c>
      <c r="P59" s="35" t="s">
        <v>142</v>
      </c>
    </row>
    <row r="60" spans="1:16" s="35" customFormat="1" ht="18" customHeight="1">
      <c r="A60" s="27" t="s">
        <v>28</v>
      </c>
      <c r="B60" s="27">
        <v>75</v>
      </c>
      <c r="C60" s="28">
        <v>0</v>
      </c>
      <c r="D60" s="27">
        <v>162</v>
      </c>
      <c r="E60" s="29">
        <v>0</v>
      </c>
      <c r="F60" s="45">
        <f>B60+C60/60</f>
        <v>75</v>
      </c>
      <c r="G60" s="45">
        <f t="shared" si="5"/>
        <v>162</v>
      </c>
      <c r="H60" s="126">
        <v>1975</v>
      </c>
      <c r="I60" s="31"/>
      <c r="J60" s="27" t="s">
        <v>40</v>
      </c>
      <c r="K60" s="31">
        <v>2015</v>
      </c>
      <c r="L60" s="31">
        <v>2016</v>
      </c>
      <c r="M60" s="133"/>
      <c r="N60" s="124"/>
      <c r="O60" s="34" t="s">
        <v>31</v>
      </c>
      <c r="P60" s="35" t="s">
        <v>142</v>
      </c>
    </row>
    <row r="61" spans="1:16" ht="18" customHeight="1">
      <c r="A61" s="133" t="s">
        <v>143</v>
      </c>
      <c r="B61" s="132">
        <v>71</v>
      </c>
      <c r="C61" s="134">
        <v>33.138000000000147</v>
      </c>
      <c r="D61" s="132">
        <v>155</v>
      </c>
      <c r="E61" s="134">
        <v>31.983000000000175</v>
      </c>
      <c r="F61" s="135">
        <f>71+33.138/60</f>
        <v>71.552300000000002</v>
      </c>
      <c r="G61" s="135">
        <f>155+31.983/60</f>
        <v>155.53305</v>
      </c>
      <c r="H61" s="136">
        <v>69</v>
      </c>
      <c r="I61" s="133" t="s">
        <v>173</v>
      </c>
      <c r="J61" s="137" t="s">
        <v>3</v>
      </c>
      <c r="K61" s="132" t="s">
        <v>48</v>
      </c>
      <c r="L61" s="132" t="s">
        <v>55</v>
      </c>
      <c r="M61" s="133"/>
      <c r="N61" s="138"/>
      <c r="O61" s="142" t="s">
        <v>145</v>
      </c>
      <c r="P61" s="139" t="s">
        <v>144</v>
      </c>
    </row>
    <row r="62" spans="1:16" ht="18" customHeight="1">
      <c r="A62" s="133" t="s">
        <v>146</v>
      </c>
      <c r="B62" s="132">
        <v>71</v>
      </c>
      <c r="C62" s="134">
        <v>44.986000000000388</v>
      </c>
      <c r="D62" s="132">
        <v>154</v>
      </c>
      <c r="E62" s="134">
        <v>27.74099999999919</v>
      </c>
      <c r="F62" s="135">
        <f>71+44.986/60</f>
        <v>71.749766666666673</v>
      </c>
      <c r="G62" s="135">
        <f>154+27.741/60</f>
        <v>154.46234999999999</v>
      </c>
      <c r="H62" s="136">
        <v>79</v>
      </c>
      <c r="I62" s="133" t="s">
        <v>173</v>
      </c>
      <c r="J62" s="137" t="s">
        <v>3</v>
      </c>
      <c r="K62" s="132" t="s">
        <v>48</v>
      </c>
      <c r="L62" s="132" t="s">
        <v>55</v>
      </c>
      <c r="M62" s="133"/>
      <c r="N62" s="138"/>
      <c r="O62" s="142" t="s">
        <v>145</v>
      </c>
      <c r="P62" s="139" t="s">
        <v>144</v>
      </c>
    </row>
    <row r="63" spans="1:16" ht="18" customHeight="1">
      <c r="A63" s="133" t="s">
        <v>147</v>
      </c>
      <c r="B63" s="132">
        <v>61</v>
      </c>
      <c r="C63" s="134">
        <v>35.155000000000172</v>
      </c>
      <c r="D63" s="132">
        <v>171</v>
      </c>
      <c r="E63" s="134">
        <v>19.971999999999639</v>
      </c>
      <c r="F63" s="135">
        <f>61+35.155/60</f>
        <v>61.58591666666667</v>
      </c>
      <c r="G63" s="135">
        <f>171+19.972/60</f>
        <v>171.33286666666666</v>
      </c>
      <c r="H63" s="136">
        <v>52</v>
      </c>
      <c r="I63" s="133" t="s">
        <v>173</v>
      </c>
      <c r="J63" s="137" t="s">
        <v>3</v>
      </c>
      <c r="K63" s="132" t="s">
        <v>48</v>
      </c>
      <c r="L63" s="132" t="s">
        <v>55</v>
      </c>
      <c r="M63" s="133"/>
      <c r="N63" s="138"/>
      <c r="O63" s="142" t="s">
        <v>145</v>
      </c>
      <c r="P63" s="139" t="s">
        <v>144</v>
      </c>
    </row>
    <row r="64" spans="1:16" ht="18" customHeight="1">
      <c r="A64" s="133" t="s">
        <v>148</v>
      </c>
      <c r="B64" s="132">
        <v>59</v>
      </c>
      <c r="C64" s="134">
        <v>14.567000000000121</v>
      </c>
      <c r="D64" s="132">
        <v>169</v>
      </c>
      <c r="E64" s="134">
        <v>24.751000000000545</v>
      </c>
      <c r="F64" s="135">
        <f>59+14.567/60</f>
        <v>59.242783333333335</v>
      </c>
      <c r="G64" s="135">
        <f>169+24.751/60</f>
        <v>169.41251666666668</v>
      </c>
      <c r="H64" s="136">
        <v>52.5</v>
      </c>
      <c r="I64" s="133" t="s">
        <v>173</v>
      </c>
      <c r="J64" s="137" t="s">
        <v>3</v>
      </c>
      <c r="K64" s="132" t="s">
        <v>48</v>
      </c>
      <c r="L64" s="132" t="s">
        <v>55</v>
      </c>
      <c r="M64" s="133"/>
      <c r="N64" s="138"/>
      <c r="O64" s="142" t="s">
        <v>145</v>
      </c>
      <c r="P64" s="139" t="s">
        <v>144</v>
      </c>
    </row>
    <row r="65" spans="1:16" ht="18" customHeight="1">
      <c r="A65" s="133" t="s">
        <v>149</v>
      </c>
      <c r="B65" s="132">
        <v>57</v>
      </c>
      <c r="C65" s="134">
        <v>40.501999999999896</v>
      </c>
      <c r="D65" s="132">
        <v>164</v>
      </c>
      <c r="E65" s="134">
        <v>43.09599999999989</v>
      </c>
      <c r="F65" s="135">
        <f>57+40.502/60</f>
        <v>57.675033333333332</v>
      </c>
      <c r="G65" s="135">
        <f>164+43.096/60</f>
        <v>164.71826666666666</v>
      </c>
      <c r="H65" s="136">
        <v>52.5</v>
      </c>
      <c r="I65" s="133" t="s">
        <v>173</v>
      </c>
      <c r="J65" s="137" t="s">
        <v>3</v>
      </c>
      <c r="K65" s="132" t="s">
        <v>48</v>
      </c>
      <c r="L65" s="132" t="s">
        <v>55</v>
      </c>
      <c r="M65" s="133"/>
      <c r="N65" s="138"/>
      <c r="O65" s="142" t="s">
        <v>145</v>
      </c>
      <c r="P65" s="139" t="s">
        <v>144</v>
      </c>
    </row>
    <row r="66" spans="1:16" ht="18" customHeight="1">
      <c r="A66" s="133" t="s">
        <v>150</v>
      </c>
      <c r="B66" s="132">
        <v>54</v>
      </c>
      <c r="C66" s="134">
        <v>25.729999999999791</v>
      </c>
      <c r="D66" s="132">
        <v>165</v>
      </c>
      <c r="E66" s="134">
        <v>16.275999999999726</v>
      </c>
      <c r="F66" s="135">
        <f xml:space="preserve"> 54 + 25.73/60</f>
        <v>54.42883333333333</v>
      </c>
      <c r="G66" s="135">
        <f>165+16.276/60</f>
        <v>165.27126666666666</v>
      </c>
      <c r="H66" s="136">
        <v>166</v>
      </c>
      <c r="I66" s="133" t="s">
        <v>173</v>
      </c>
      <c r="J66" s="137" t="s">
        <v>3</v>
      </c>
      <c r="K66" s="132" t="s">
        <v>48</v>
      </c>
      <c r="L66" s="132" t="s">
        <v>55</v>
      </c>
      <c r="M66" s="133"/>
      <c r="N66" s="138"/>
      <c r="O66" s="142" t="s">
        <v>145</v>
      </c>
      <c r="P66" s="139" t="s">
        <v>144</v>
      </c>
    </row>
    <row r="67" spans="1:16" ht="18" customHeight="1">
      <c r="A67" s="133" t="s">
        <v>151</v>
      </c>
      <c r="B67" s="132">
        <v>53</v>
      </c>
      <c r="C67" s="134">
        <v>37.907999999999902</v>
      </c>
      <c r="D67" s="132">
        <v>167</v>
      </c>
      <c r="E67" s="134">
        <v>23.57219999999927</v>
      </c>
      <c r="F67" s="140">
        <f>53.6318</f>
        <v>53.631799999999998</v>
      </c>
      <c r="G67" s="140">
        <f>167.39287</f>
        <v>167.39286999999999</v>
      </c>
      <c r="H67" s="136">
        <v>91</v>
      </c>
      <c r="I67" s="133" t="s">
        <v>173</v>
      </c>
      <c r="J67" s="137" t="s">
        <v>3</v>
      </c>
      <c r="K67" s="132" t="s">
        <v>48</v>
      </c>
      <c r="L67" s="132" t="s">
        <v>55</v>
      </c>
      <c r="M67" s="133"/>
      <c r="N67" s="138"/>
      <c r="O67" s="142" t="s">
        <v>145</v>
      </c>
      <c r="P67" s="139" t="s">
        <v>144</v>
      </c>
    </row>
    <row r="68" spans="1:16" ht="18" customHeight="1">
      <c r="A68" s="133" t="s">
        <v>152</v>
      </c>
      <c r="B68" s="132">
        <v>69</v>
      </c>
      <c r="C68" s="134">
        <v>19.042000000000314</v>
      </c>
      <c r="D68" s="132">
        <v>167</v>
      </c>
      <c r="E68" s="134">
        <v>37.371999999999161</v>
      </c>
      <c r="F68" s="135">
        <f>69+19.042/60</f>
        <v>69.317366666666672</v>
      </c>
      <c r="G68" s="135">
        <f>167+37.372/60</f>
        <v>167.62286666666665</v>
      </c>
      <c r="H68" s="136">
        <v>49</v>
      </c>
      <c r="I68" s="133" t="s">
        <v>173</v>
      </c>
      <c r="J68" s="137" t="s">
        <v>3</v>
      </c>
      <c r="K68" s="132" t="s">
        <v>48</v>
      </c>
      <c r="L68" s="132" t="s">
        <v>55</v>
      </c>
      <c r="M68" s="133"/>
      <c r="N68" s="138"/>
      <c r="O68" s="142" t="s">
        <v>145</v>
      </c>
      <c r="P68" s="139" t="s">
        <v>144</v>
      </c>
    </row>
    <row r="69" spans="1:16" ht="18" customHeight="1">
      <c r="A69" s="133" t="s">
        <v>153</v>
      </c>
      <c r="B69" s="132">
        <v>72</v>
      </c>
      <c r="C69" s="134">
        <v>34.802999999999997</v>
      </c>
      <c r="D69" s="132">
        <v>161</v>
      </c>
      <c r="E69" s="134">
        <v>13.075000000020509</v>
      </c>
      <c r="F69" s="141">
        <v>72.58005</v>
      </c>
      <c r="G69" s="141">
        <v>161.21791666666701</v>
      </c>
      <c r="H69" s="136">
        <v>54</v>
      </c>
      <c r="I69" s="133" t="s">
        <v>173</v>
      </c>
      <c r="J69" s="137" t="s">
        <v>3</v>
      </c>
      <c r="K69" s="132" t="s">
        <v>48</v>
      </c>
      <c r="L69" s="132" t="s">
        <v>55</v>
      </c>
      <c r="M69" s="133"/>
      <c r="N69" s="138"/>
      <c r="O69" s="142" t="s">
        <v>145</v>
      </c>
      <c r="P69" s="139" t="s">
        <v>154</v>
      </c>
    </row>
    <row r="70" spans="1:16" ht="18" customHeight="1">
      <c r="A70" s="133" t="s">
        <v>155</v>
      </c>
      <c r="B70" s="132">
        <v>70</v>
      </c>
      <c r="C70" s="134">
        <v>50.131999999999834</v>
      </c>
      <c r="D70" s="132">
        <v>163</v>
      </c>
      <c r="E70" s="134">
        <v>6.5519999999992251</v>
      </c>
      <c r="F70" s="135">
        <f>70+50.132/60</f>
        <v>70.835533333333331</v>
      </c>
      <c r="G70" s="135">
        <f>163+6.552/60</f>
        <v>163.10919999999999</v>
      </c>
      <c r="H70" s="136">
        <v>42</v>
      </c>
      <c r="I70" s="133" t="s">
        <v>173</v>
      </c>
      <c r="J70" s="137" t="s">
        <v>3</v>
      </c>
      <c r="K70" s="132" t="s">
        <v>48</v>
      </c>
      <c r="L70" s="132" t="s">
        <v>55</v>
      </c>
      <c r="M70" s="133"/>
      <c r="N70" s="138"/>
      <c r="O70" s="142" t="s">
        <v>145</v>
      </c>
      <c r="P70" s="139" t="s">
        <v>156</v>
      </c>
    </row>
    <row r="71" spans="1:16" ht="18" customHeight="1">
      <c r="A71" s="133" t="s">
        <v>157</v>
      </c>
      <c r="B71" s="132">
        <v>71</v>
      </c>
      <c r="C71" s="134">
        <v>13.76199999999983</v>
      </c>
      <c r="D71" s="132">
        <v>164</v>
      </c>
      <c r="E71" s="134">
        <v>13.572999999999524</v>
      </c>
      <c r="F71" s="135">
        <f>71+13.762/60</f>
        <v>71.229366666666664</v>
      </c>
      <c r="G71" s="135">
        <f>164+13.573/60</f>
        <v>164.22621666666666</v>
      </c>
      <c r="H71" s="136">
        <v>41</v>
      </c>
      <c r="I71" s="133" t="s">
        <v>173</v>
      </c>
      <c r="J71" s="137" t="s">
        <v>3</v>
      </c>
      <c r="K71" s="132" t="s">
        <v>48</v>
      </c>
      <c r="L71" s="132" t="s">
        <v>55</v>
      </c>
      <c r="M71" s="133"/>
      <c r="N71" s="138"/>
      <c r="O71" s="142" t="s">
        <v>145</v>
      </c>
      <c r="P71" s="139" t="s">
        <v>158</v>
      </c>
    </row>
    <row r="72" spans="1:16" ht="18" customHeight="1">
      <c r="A72" s="133" t="s">
        <v>159</v>
      </c>
      <c r="B72" s="132">
        <v>71</v>
      </c>
      <c r="C72" s="134">
        <v>49.768999999999721</v>
      </c>
      <c r="D72" s="132">
        <v>166</v>
      </c>
      <c r="E72" s="134">
        <v>4.6240000000000236</v>
      </c>
      <c r="F72" s="135">
        <f>71+49.769/60</f>
        <v>71.829483333333329</v>
      </c>
      <c r="G72" s="135">
        <f>166+4.624/60</f>
        <v>166.07706666666667</v>
      </c>
      <c r="H72" s="136">
        <v>43</v>
      </c>
      <c r="I72" s="133" t="s">
        <v>173</v>
      </c>
      <c r="J72" s="137" t="s">
        <v>3</v>
      </c>
      <c r="K72" s="132" t="s">
        <v>48</v>
      </c>
      <c r="L72" s="132" t="s">
        <v>55</v>
      </c>
      <c r="M72" s="133"/>
      <c r="N72" s="138"/>
      <c r="O72" s="142" t="s">
        <v>145</v>
      </c>
      <c r="P72" s="139" t="s">
        <v>160</v>
      </c>
    </row>
    <row r="73" spans="1:16" ht="18" customHeight="1">
      <c r="A73" s="133" t="s">
        <v>161</v>
      </c>
      <c r="B73" s="132">
        <v>64</v>
      </c>
      <c r="C73" s="134">
        <v>50.855999999999995</v>
      </c>
      <c r="D73" s="132">
        <v>168</v>
      </c>
      <c r="E73" s="134">
        <v>23.386000000000422</v>
      </c>
      <c r="F73" s="135">
        <f>64+50.856/60</f>
        <v>64.8476</v>
      </c>
      <c r="G73" s="135">
        <f>168+23.386/60</f>
        <v>168.38976666666667</v>
      </c>
      <c r="H73" s="136">
        <v>44</v>
      </c>
      <c r="I73" s="133" t="s">
        <v>173</v>
      </c>
      <c r="J73" s="137" t="s">
        <v>3</v>
      </c>
      <c r="K73" s="132" t="s">
        <v>48</v>
      </c>
      <c r="L73" s="132" t="s">
        <v>55</v>
      </c>
      <c r="M73" s="133"/>
      <c r="N73" s="138"/>
      <c r="O73" s="142" t="s">
        <v>145</v>
      </c>
      <c r="P73" s="139" t="s">
        <v>144</v>
      </c>
    </row>
    <row r="74" spans="1:16" ht="18" customHeight="1">
      <c r="A74" s="133" t="s">
        <v>162</v>
      </c>
      <c r="B74" s="132">
        <v>63</v>
      </c>
      <c r="C74" s="134">
        <v>23.944999999999794</v>
      </c>
      <c r="D74" s="132">
        <v>166</v>
      </c>
      <c r="E74" s="134">
        <v>14.173000000000684</v>
      </c>
      <c r="F74" s="135">
        <f>63+23.945/60</f>
        <v>63.39908333333333</v>
      </c>
      <c r="G74" s="135">
        <f>166+14.173/60</f>
        <v>166.23621666666668</v>
      </c>
      <c r="H74" s="136">
        <v>22</v>
      </c>
      <c r="I74" s="133" t="s">
        <v>173</v>
      </c>
      <c r="J74" s="137" t="s">
        <v>3</v>
      </c>
      <c r="K74" s="132" t="s">
        <v>48</v>
      </c>
      <c r="L74" s="132" t="s">
        <v>55</v>
      </c>
      <c r="M74" s="133"/>
      <c r="N74" s="138"/>
      <c r="O74" s="142" t="s">
        <v>145</v>
      </c>
      <c r="P74" s="139" t="s">
        <v>144</v>
      </c>
    </row>
    <row r="75" spans="1:16" ht="18" customHeight="1">
      <c r="A75" s="133" t="s">
        <v>163</v>
      </c>
      <c r="B75" s="132">
        <v>71</v>
      </c>
      <c r="C75" s="134">
        <v>12.376999999999896</v>
      </c>
      <c r="D75" s="132">
        <v>158</v>
      </c>
      <c r="E75" s="134">
        <v>0.92600000000004457</v>
      </c>
      <c r="F75" s="135">
        <f>71+12.377/60</f>
        <v>71.206283333333332</v>
      </c>
      <c r="G75" s="135">
        <f>158+0.926/60</f>
        <v>158.01543333333333</v>
      </c>
      <c r="H75" s="136">
        <v>46</v>
      </c>
      <c r="I75" s="133" t="s">
        <v>173</v>
      </c>
      <c r="J75" s="137" t="s">
        <v>3</v>
      </c>
      <c r="K75" s="132" t="s">
        <v>48</v>
      </c>
      <c r="L75" s="132" t="s">
        <v>55</v>
      </c>
      <c r="M75" s="133"/>
      <c r="N75" s="138"/>
      <c r="O75" s="142" t="s">
        <v>145</v>
      </c>
      <c r="P75" s="139" t="s">
        <v>164</v>
      </c>
    </row>
    <row r="76" spans="1:16" ht="18" customHeight="1">
      <c r="A76" s="133" t="s">
        <v>165</v>
      </c>
      <c r="B76" s="132">
        <v>67</v>
      </c>
      <c r="C76" s="134">
        <v>54.62099999999964</v>
      </c>
      <c r="D76" s="132">
        <v>168</v>
      </c>
      <c r="E76" s="134">
        <v>11.897999999999342</v>
      </c>
      <c r="F76" s="135">
        <f>67+54.621/60</f>
        <v>67.910349999999994</v>
      </c>
      <c r="G76" s="135">
        <f>168+11.898/60</f>
        <v>168.19829999999999</v>
      </c>
      <c r="H76" s="136">
        <v>57</v>
      </c>
      <c r="I76" s="133" t="s">
        <v>173</v>
      </c>
      <c r="J76" s="137" t="s">
        <v>3</v>
      </c>
      <c r="K76" s="132" t="s">
        <v>48</v>
      </c>
      <c r="L76" s="132" t="s">
        <v>55</v>
      </c>
      <c r="M76" s="133">
        <v>3</v>
      </c>
      <c r="N76" s="138"/>
      <c r="O76" s="142" t="s">
        <v>145</v>
      </c>
      <c r="P76" s="139" t="s">
        <v>144</v>
      </c>
    </row>
    <row r="77" spans="1:16" ht="18" customHeight="1">
      <c r="A77" s="133" t="s">
        <v>166</v>
      </c>
      <c r="B77" s="132">
        <v>71</v>
      </c>
      <c r="C77" s="134">
        <v>2.8179999999997563</v>
      </c>
      <c r="D77" s="132">
        <v>160</v>
      </c>
      <c r="E77" s="134">
        <v>30.154999999999177</v>
      </c>
      <c r="F77" s="135">
        <f>71+2.818/60</f>
        <v>71.046966666666663</v>
      </c>
      <c r="G77" s="135">
        <f>160+30.155/60</f>
        <v>160.50258333333332</v>
      </c>
      <c r="H77" s="136">
        <v>49</v>
      </c>
      <c r="I77" s="133" t="s">
        <v>173</v>
      </c>
      <c r="J77" s="137" t="s">
        <v>3</v>
      </c>
      <c r="K77" s="132" t="s">
        <v>48</v>
      </c>
      <c r="L77" s="132" t="s">
        <v>55</v>
      </c>
      <c r="M77" s="133">
        <v>4</v>
      </c>
      <c r="N77" s="138"/>
      <c r="O77" s="142" t="s">
        <v>145</v>
      </c>
      <c r="P77" s="139" t="s">
        <v>167</v>
      </c>
    </row>
    <row r="78" spans="1:16" ht="18" customHeight="1">
      <c r="A78" s="133" t="s">
        <v>168</v>
      </c>
      <c r="B78" s="132">
        <v>62</v>
      </c>
      <c r="C78" s="134">
        <v>11.667000000000201</v>
      </c>
      <c r="D78" s="132">
        <v>174</v>
      </c>
      <c r="E78" s="134">
        <v>41.048999999999296</v>
      </c>
      <c r="F78" s="135">
        <f>62+11.667/60</f>
        <v>62.194450000000003</v>
      </c>
      <c r="G78" s="135">
        <f>174+41.049/60</f>
        <v>174.68414999999999</v>
      </c>
      <c r="H78" s="136">
        <v>72</v>
      </c>
      <c r="I78" s="133" t="s">
        <v>173</v>
      </c>
      <c r="J78" s="137" t="s">
        <v>3</v>
      </c>
      <c r="K78" s="132" t="s">
        <v>48</v>
      </c>
      <c r="L78" s="132" t="s">
        <v>55</v>
      </c>
      <c r="M78" s="133">
        <v>1</v>
      </c>
      <c r="N78" s="138"/>
      <c r="O78" s="142" t="s">
        <v>145</v>
      </c>
      <c r="P78" s="133" t="s">
        <v>169</v>
      </c>
    </row>
    <row r="79" spans="1:16" ht="18" customHeight="1">
      <c r="A79" s="133" t="s">
        <v>170</v>
      </c>
      <c r="B79" s="132">
        <v>72</v>
      </c>
      <c r="C79" s="134">
        <v>26.581999999999937</v>
      </c>
      <c r="D79" s="132">
        <v>156</v>
      </c>
      <c r="E79" s="134">
        <v>33.100999999999772</v>
      </c>
      <c r="F79" s="135">
        <f>72+26.582/60</f>
        <v>72.443033333333332</v>
      </c>
      <c r="G79" s="135">
        <f>156+33.101/60</f>
        <v>156.55168333333333</v>
      </c>
      <c r="H79" s="136">
        <v>1000</v>
      </c>
      <c r="I79" s="133" t="s">
        <v>173</v>
      </c>
      <c r="J79" s="137" t="s">
        <v>3</v>
      </c>
      <c r="K79" s="132" t="s">
        <v>48</v>
      </c>
      <c r="L79" s="132" t="s">
        <v>55</v>
      </c>
      <c r="M79" s="133"/>
      <c r="N79" s="138"/>
      <c r="O79" s="142" t="s">
        <v>172</v>
      </c>
      <c r="P79" s="139" t="s">
        <v>171</v>
      </c>
    </row>
    <row r="80" spans="1:16" s="99" customFormat="1" ht="18" customHeight="1">
      <c r="A80" s="101" t="s">
        <v>41</v>
      </c>
      <c r="B80" s="101">
        <v>75</v>
      </c>
      <c r="C80" s="102">
        <v>0.13700000000000001</v>
      </c>
      <c r="D80" s="101">
        <v>149</v>
      </c>
      <c r="E80" s="103">
        <v>57.322000000000003</v>
      </c>
      <c r="F80" s="104">
        <v>75.002283329999997</v>
      </c>
      <c r="G80" s="104">
        <v>149.95536670000001</v>
      </c>
      <c r="H80" s="129">
        <v>3830</v>
      </c>
      <c r="I80" s="105"/>
      <c r="J80" s="101"/>
      <c r="K80" s="106">
        <v>41913</v>
      </c>
      <c r="L80" s="105">
        <v>2015</v>
      </c>
      <c r="M80" s="145"/>
      <c r="N80" s="100"/>
      <c r="O80" s="107" t="s">
        <v>42</v>
      </c>
      <c r="P80" s="98"/>
    </row>
    <row r="81" spans="1:17" s="99" customFormat="1" ht="18" customHeight="1">
      <c r="A81" s="101" t="s">
        <v>43</v>
      </c>
      <c r="B81" s="101">
        <v>78</v>
      </c>
      <c r="C81" s="102">
        <v>0.61799999999999999</v>
      </c>
      <c r="D81" s="101">
        <v>149</v>
      </c>
      <c r="E81" s="103">
        <v>59.82</v>
      </c>
      <c r="F81" s="104">
        <v>78.010300000000001</v>
      </c>
      <c r="G81" s="104">
        <v>149.99700000000001</v>
      </c>
      <c r="H81" s="129">
        <v>3830</v>
      </c>
      <c r="I81" s="105"/>
      <c r="J81" s="101"/>
      <c r="K81" s="106">
        <v>41921</v>
      </c>
      <c r="L81" s="105">
        <v>2015</v>
      </c>
      <c r="M81" s="145"/>
      <c r="N81" s="100"/>
      <c r="O81" s="107" t="s">
        <v>42</v>
      </c>
      <c r="P81" s="98"/>
    </row>
    <row r="82" spans="1:17" s="99" customFormat="1" ht="18" customHeight="1">
      <c r="A82" s="101" t="s">
        <v>44</v>
      </c>
      <c r="B82" s="101">
        <v>74</v>
      </c>
      <c r="C82" s="102">
        <v>1.853</v>
      </c>
      <c r="D82" s="101">
        <v>140</v>
      </c>
      <c r="E82" s="103">
        <v>3.7410000000000001</v>
      </c>
      <c r="F82" s="104">
        <v>74.030883329999995</v>
      </c>
      <c r="G82" s="104">
        <v>140.06235000000001</v>
      </c>
      <c r="H82" s="129">
        <v>3530</v>
      </c>
      <c r="I82" s="105"/>
      <c r="J82" s="101"/>
      <c r="K82" s="106">
        <v>41909</v>
      </c>
      <c r="L82" s="105">
        <v>2015</v>
      </c>
      <c r="M82" s="145"/>
      <c r="N82" s="100"/>
      <c r="O82" s="107" t="s">
        <v>42</v>
      </c>
      <c r="P82" s="98"/>
    </row>
    <row r="83" spans="1:17" ht="18" customHeight="1">
      <c r="A83" s="108" t="s">
        <v>26</v>
      </c>
      <c r="B83" s="109">
        <v>68</v>
      </c>
      <c r="C83" s="110">
        <v>3.0059999999999998</v>
      </c>
      <c r="D83" s="109">
        <v>168</v>
      </c>
      <c r="E83" s="111">
        <v>50.003</v>
      </c>
      <c r="F83" s="112">
        <v>68.0501</v>
      </c>
      <c r="G83" s="112">
        <v>168.83340000000001</v>
      </c>
      <c r="H83" s="130">
        <v>60</v>
      </c>
      <c r="I83" s="113"/>
      <c r="J83" s="109" t="s">
        <v>40</v>
      </c>
      <c r="K83" s="113">
        <v>2014</v>
      </c>
      <c r="L83" s="113">
        <v>2015</v>
      </c>
      <c r="M83" s="113"/>
      <c r="N83" s="113"/>
      <c r="O83" s="114"/>
      <c r="P83" s="114" t="s">
        <v>175</v>
      </c>
      <c r="Q83" s="115"/>
    </row>
    <row r="84" spans="1:17" ht="18" customHeight="1">
      <c r="A84" s="116" t="s">
        <v>25</v>
      </c>
      <c r="B84" s="117">
        <v>71</v>
      </c>
      <c r="C84" s="118">
        <v>18.920000000000002</v>
      </c>
      <c r="D84" s="117">
        <v>157</v>
      </c>
      <c r="E84" s="119">
        <v>8.8019999999999996</v>
      </c>
      <c r="F84" s="120">
        <v>71.315299999999993</v>
      </c>
      <c r="G84" s="120">
        <v>157.14670000000001</v>
      </c>
      <c r="H84" s="131">
        <v>62</v>
      </c>
      <c r="I84" s="121"/>
      <c r="J84" s="117" t="s">
        <v>40</v>
      </c>
      <c r="K84" s="121">
        <v>2015</v>
      </c>
      <c r="L84" s="121">
        <v>2016</v>
      </c>
      <c r="M84" s="121">
        <v>5</v>
      </c>
      <c r="N84" s="121"/>
      <c r="O84" s="122"/>
      <c r="P84" s="122" t="s">
        <v>175</v>
      </c>
      <c r="Q84" s="123"/>
    </row>
  </sheetData>
  <phoneticPr fontId="17" type="noConversion"/>
  <pageMargins left="0.7" right="0.7" top="0.75" bottom="0.75" header="0.3" footer="0.3"/>
  <pageSetup scale="40" fitToHeight="3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zoomScalePageLayoutView="150" workbookViewId="0">
      <selection sqref="A1:O1048576"/>
    </sheetView>
  </sheetViews>
  <sheetFormatPr baseColWidth="10" defaultColWidth="8.83203125" defaultRowHeight="14" x14ac:dyDescent="0"/>
  <cols>
    <col min="14" max="14" width="14.33203125" customWidth="1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1048576"/>
    </sheetView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zoomScale="150" zoomScaleNormal="150" zoomScalePageLayoutView="150" workbookViewId="0">
      <selection sqref="A1:O141"/>
    </sheetView>
  </sheetViews>
  <sheetFormatPr baseColWidth="10" defaultRowHeight="14" x14ac:dyDescent="0"/>
  <cols>
    <col min="1" max="1" width="14" style="1" bestFit="1" customWidth="1"/>
    <col min="2" max="2" width="8.83203125" style="1" customWidth="1"/>
    <col min="3" max="3" width="10.83203125" style="2"/>
    <col min="4" max="4" width="10.1640625" style="1" customWidth="1"/>
    <col min="5" max="5" width="10.5" style="3" bestFit="1" customWidth="1"/>
    <col min="6" max="6" width="9.33203125" style="18" bestFit="1" customWidth="1"/>
    <col min="7" max="7" width="10.33203125" style="18" bestFit="1" customWidth="1"/>
    <col min="8" max="8" width="13.1640625" style="7" customWidth="1"/>
    <col min="9" max="9" width="8.33203125" style="4" customWidth="1"/>
    <col min="10" max="10" width="10.83203125" style="1"/>
    <col min="11" max="11" width="14.33203125" style="5" bestFit="1" customWidth="1"/>
    <col min="12" max="12" width="17" style="9" customWidth="1"/>
    <col min="13" max="13" width="9.1640625" style="9" customWidth="1"/>
    <col min="14" max="14" width="20" style="6" customWidth="1"/>
  </cols>
  <sheetData>
    <row r="1" spans="1:14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4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</sheetData>
  <sortState ref="A2:N76">
    <sortCondition ref="G2:G7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Arctic moorings</vt:lpstr>
      <vt:lpstr>Sheet3</vt:lpstr>
      <vt:lpstr>Sheet1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catherine.berchok</dc:creator>
  <cp:lastModifiedBy>Office 2004 Test Drive User</cp:lastModifiedBy>
  <cp:lastPrinted>2016-03-08T19:18:51Z</cp:lastPrinted>
  <dcterms:created xsi:type="dcterms:W3CDTF">2014-10-28T06:37:17Z</dcterms:created>
  <dcterms:modified xsi:type="dcterms:W3CDTF">2016-03-09T00:42:30Z</dcterms:modified>
</cp:coreProperties>
</file>