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240" windowWidth="15225" windowHeight="5010" activeTab="0"/>
  </bookViews>
  <sheets>
    <sheet name="KA03-05 125W&amp;140W" sheetId="1" r:id="rId1"/>
  </sheets>
  <definedNames>
    <definedName name="CRITERIA">'KA03-05 125W&amp;140W'!#REF!</definedName>
    <definedName name="_xlnm.Print_Area" localSheetId="0">'KA03-05 125W&amp;140W'!$A$1:$O$75</definedName>
  </definedNames>
  <calcPr fullCalcOnLoad="1"/>
</workbook>
</file>

<file path=xl/sharedStrings.xml><?xml version="1.0" encoding="utf-8"?>
<sst xmlns="http://schemas.openxmlformats.org/spreadsheetml/2006/main" count="254" uniqueCount="78">
  <si>
    <t>Activity</t>
  </si>
  <si>
    <t xml:space="preserve">Latitude  </t>
  </si>
  <si>
    <t xml:space="preserve">Longitude </t>
  </si>
  <si>
    <t>Deployed</t>
  </si>
  <si>
    <t>Speed</t>
  </si>
  <si>
    <t>Transit</t>
  </si>
  <si>
    <t>On Sta</t>
  </si>
  <si>
    <t>Arrive</t>
  </si>
  <si>
    <t>Depart</t>
  </si>
  <si>
    <t>LAT</t>
  </si>
  <si>
    <t>LONG</t>
  </si>
  <si>
    <t>Deg.</t>
  </si>
  <si>
    <t>(mos)</t>
  </si>
  <si>
    <t>(kts)</t>
  </si>
  <si>
    <t>(hrs)</t>
  </si>
  <si>
    <t>Date / Time</t>
  </si>
  <si>
    <t>RECOVER</t>
  </si>
  <si>
    <t>VISIT</t>
  </si>
  <si>
    <t>CORR</t>
  </si>
  <si>
    <t>AT SITE</t>
  </si>
  <si>
    <t>LAST RECOV</t>
  </si>
  <si>
    <t>DIFFERENCE</t>
  </si>
  <si>
    <t>N</t>
  </si>
  <si>
    <t>W</t>
  </si>
  <si>
    <t>V</t>
  </si>
  <si>
    <t>CTD</t>
  </si>
  <si>
    <t>R</t>
  </si>
  <si>
    <t>S</t>
  </si>
  <si>
    <t>hrs</t>
  </si>
  <si>
    <t xml:space="preserve">   Minutes</t>
  </si>
  <si>
    <t xml:space="preserve">     CUMULATIVE</t>
  </si>
  <si>
    <t>(nmi)</t>
  </si>
  <si>
    <t>(days)</t>
  </si>
  <si>
    <t>Distance</t>
  </si>
  <si>
    <t>On Sta.</t>
  </si>
  <si>
    <t>SWAP</t>
  </si>
  <si>
    <t>OUT</t>
  </si>
  <si>
    <t>REPAIR</t>
  </si>
  <si>
    <t>NOAA SHIP KA'IMIMOANA</t>
  </si>
  <si>
    <t>HONOLULU, OAHU</t>
  </si>
  <si>
    <t>Total Distance (nmi) =</t>
  </si>
  <si>
    <t>TOTAL: DAS =</t>
  </si>
  <si>
    <t>TRANSIT: DAS =</t>
  </si>
  <si>
    <t>** ALL TIMES ARE HAWAIIAN STANDARD TIME (HST) **</t>
  </si>
  <si>
    <t>DEPLOY</t>
  </si>
  <si>
    <t>ONLY</t>
  </si>
  <si>
    <t>Nautical Miles</t>
  </si>
  <si>
    <t>140W: DAS =</t>
  </si>
  <si>
    <t>125W: DAS =</t>
  </si>
  <si>
    <t>RECOVER/DEPLOY SUBSURFACE ADCP =</t>
  </si>
  <si>
    <t>125W &amp; 140W</t>
  </si>
  <si>
    <t>Hono - 8N/125W =</t>
  </si>
  <si>
    <t>125W - 140W =</t>
  </si>
  <si>
    <t>9N/140W - Hono =</t>
  </si>
  <si>
    <t>INPORT NUKU HIVA, MARQUISES</t>
  </si>
  <si>
    <t>DAS</t>
  </si>
  <si>
    <t>check:</t>
  </si>
  <si>
    <t>nmi</t>
  </si>
  <si>
    <t>/D SUBSURFACE ADCP</t>
  </si>
  <si>
    <t>DEPLOY AOML DRIFTERS =</t>
  </si>
  <si>
    <t>/D TAUT-NG &amp; CTD</t>
  </si>
  <si>
    <t>21 AUGUST - 27 SEPTEMBER 2003</t>
  </si>
  <si>
    <t>TAO: GP5-03-KA</t>
  </si>
  <si>
    <t>/D TAUT-NG (INSERT/FAIR) &amp; CTD</t>
  </si>
  <si>
    <t>ISIT TAUT-NG &amp; CTD</t>
  </si>
  <si>
    <t>/D TAUT-NG CM (INSERT/FAIRED) &amp; CTD</t>
  </si>
  <si>
    <t>KA-03-05</t>
  </si>
  <si>
    <t>/D (INSERT/FAIRED) &amp; CTD</t>
  </si>
  <si>
    <t xml:space="preserve"> </t>
  </si>
  <si>
    <t>DEPLOY SIO SOLO DRIFTERS =</t>
  </si>
  <si>
    <t>RECOVER/DEPLOY STD (4480#)  =</t>
  </si>
  <si>
    <t>RECOVER/DEPLOY INSERT/FAIRED (5980#) =</t>
  </si>
  <si>
    <t>REPAIRS (BUOY RIDE) TAUT-NEXGEN =</t>
  </si>
  <si>
    <t>VISIT TAUT-NEXGEN  =</t>
  </si>
  <si>
    <r>
      <t xml:space="preserve">EPLOY TEST TAUT-NG, REPAIR TAUT-NG &amp; CTD </t>
    </r>
  </si>
  <si>
    <t>D</t>
  </si>
  <si>
    <t>R E</t>
  </si>
  <si>
    <t>EPAIR TAUT-NG &amp; CTD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</si>
</sst>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sz val="11"/>
      <color indexed="10"/>
      <name val="Geneva"/>
      <family val="0"/>
    </font>
    <font>
      <sz val="11"/>
      <color indexed="12"/>
      <name val="Geneva"/>
      <family val="0"/>
    </font>
    <font>
      <b/>
      <u val="single"/>
      <sz val="11"/>
      <name val="Geneva"/>
      <family val="0"/>
    </font>
    <font>
      <i/>
      <sz val="11"/>
      <color indexed="12"/>
      <name val="Geneva"/>
      <family val="0"/>
    </font>
    <font>
      <i/>
      <sz val="10"/>
      <name val="Geneva"/>
      <family val="0"/>
    </font>
    <font>
      <b/>
      <sz val="12"/>
      <color indexed="12"/>
      <name val="Geneva"/>
      <family val="0"/>
    </font>
    <font>
      <b/>
      <sz val="12"/>
      <color indexed="10"/>
      <name val="Geneva"/>
      <family val="0"/>
    </font>
    <font>
      <b/>
      <sz val="12"/>
      <name val="Geneva"/>
      <family val="0"/>
    </font>
    <font>
      <b/>
      <sz val="12"/>
      <color indexed="50"/>
      <name val="Geneva"/>
      <family val="0"/>
    </font>
    <font>
      <sz val="12"/>
      <name val="Geneva"/>
      <family val="0"/>
    </font>
    <font>
      <i/>
      <sz val="11"/>
      <name val="Geneva"/>
      <family val="0"/>
    </font>
    <font>
      <i/>
      <u val="single"/>
      <sz val="11"/>
      <name val="Geneva"/>
      <family val="0"/>
    </font>
    <font>
      <b/>
      <sz val="11"/>
      <color indexed="12"/>
      <name val="Geneva"/>
      <family val="0"/>
    </font>
    <font>
      <u val="single"/>
      <sz val="11"/>
      <name val="Geneva"/>
      <family val="0"/>
    </font>
    <font>
      <b/>
      <i/>
      <sz val="11"/>
      <color indexed="10"/>
      <name val="Geneva"/>
      <family val="0"/>
    </font>
    <font>
      <b/>
      <u val="single"/>
      <sz val="10"/>
      <name val="Geneva"/>
      <family val="0"/>
    </font>
    <font>
      <b/>
      <i/>
      <sz val="9"/>
      <color indexed="10"/>
      <name val="Geneva"/>
      <family val="0"/>
    </font>
    <font>
      <b/>
      <sz val="9"/>
      <color indexed="10"/>
      <name val="Geneva"/>
      <family val="0"/>
    </font>
    <font>
      <sz val="9"/>
      <color indexed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17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169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15" fontId="10" fillId="0" borderId="0" xfId="0" applyNumberFormat="1" applyFont="1" applyAlignment="1">
      <alignment/>
    </xf>
    <xf numFmtId="15" fontId="7" fillId="0" borderId="4" xfId="0" applyNumberFormat="1" applyFont="1" applyBorder="1" applyAlignment="1">
      <alignment/>
    </xf>
    <xf numFmtId="169" fontId="7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171" fontId="7" fillId="0" borderId="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/>
    </xf>
    <xf numFmtId="15" fontId="9" fillId="2" borderId="4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71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/>
    </xf>
    <xf numFmtId="169" fontId="9" fillId="2" borderId="2" xfId="0" applyNumberFormat="1" applyFont="1" applyFill="1" applyBorder="1" applyAlignment="1">
      <alignment horizontal="center"/>
    </xf>
    <xf numFmtId="169" fontId="9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Alignment="1">
      <alignment/>
    </xf>
    <xf numFmtId="15" fontId="10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164" fontId="7" fillId="2" borderId="5" xfId="0" applyNumberFormat="1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171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2" xfId="0" applyFont="1" applyFill="1" applyBorder="1" applyAlignment="1">
      <alignment/>
    </xf>
    <xf numFmtId="15" fontId="15" fillId="0" borderId="4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71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/>
    </xf>
    <xf numFmtId="169" fontId="15" fillId="0" borderId="2" xfId="0" applyNumberFormat="1" applyFont="1" applyBorder="1" applyAlignment="1">
      <alignment horizontal="center"/>
    </xf>
    <xf numFmtId="169" fontId="15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5" fillId="0" borderId="2" xfId="0" applyFont="1" applyBorder="1" applyAlignment="1">
      <alignment/>
    </xf>
    <xf numFmtId="0" fontId="15" fillId="0" borderId="1" xfId="0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9" fontId="15" fillId="0" borderId="2" xfId="0" applyNumberFormat="1" applyFont="1" applyFill="1" applyBorder="1" applyAlignment="1">
      <alignment horizontal="center"/>
    </xf>
    <xf numFmtId="169" fontId="15" fillId="0" borderId="3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9" fontId="14" fillId="0" borderId="2" xfId="0" applyNumberFormat="1" applyFont="1" applyFill="1" applyBorder="1" applyAlignment="1">
      <alignment horizontal="center"/>
    </xf>
    <xf numFmtId="169" fontId="14" fillId="0" borderId="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5" fontId="15" fillId="0" borderId="4" xfId="0" applyNumberFormat="1" applyFont="1" applyBorder="1" applyAlignment="1">
      <alignment/>
    </xf>
    <xf numFmtId="164" fontId="15" fillId="0" borderId="1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9" fontId="15" fillId="0" borderId="4" xfId="19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3" borderId="11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" fontId="9" fillId="3" borderId="10" xfId="0" applyNumberFormat="1" applyFont="1" applyFill="1" applyBorder="1" applyAlignment="1">
      <alignment/>
    </xf>
    <xf numFmtId="2" fontId="18" fillId="0" borderId="3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64" fontId="14" fillId="0" borderId="4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/>
    </xf>
    <xf numFmtId="164" fontId="7" fillId="0" borderId="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/>
    </xf>
    <xf numFmtId="0" fontId="7" fillId="4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/>
    </xf>
    <xf numFmtId="0" fontId="7" fillId="4" borderId="5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/>
    </xf>
    <xf numFmtId="0" fontId="7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19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7" fillId="4" borderId="2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16" fillId="0" borderId="2" xfId="0" applyFont="1" applyBorder="1" applyAlignment="1">
      <alignment/>
    </xf>
    <xf numFmtId="0" fontId="0" fillId="4" borderId="0" xfId="0" applyFont="1" applyFill="1" applyAlignment="1">
      <alignment/>
    </xf>
    <xf numFmtId="0" fontId="7" fillId="4" borderId="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9" fillId="4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15" fontId="16" fillId="0" borderId="4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171" fontId="16" fillId="0" borderId="1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164" fontId="18" fillId="0" borderId="2" xfId="0" applyNumberFormat="1" applyFont="1" applyBorder="1" applyAlignment="1">
      <alignment horizontal="center"/>
    </xf>
    <xf numFmtId="164" fontId="18" fillId="0" borderId="2" xfId="0" applyNumberFormat="1" applyFont="1" applyFill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171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5" fontId="16" fillId="0" borderId="4" xfId="0" applyNumberFormat="1" applyFont="1" applyBorder="1" applyAlignment="1">
      <alignment/>
    </xf>
    <xf numFmtId="0" fontId="14" fillId="0" borderId="2" xfId="0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6" fillId="3" borderId="12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24" fillId="3" borderId="1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/>
    </xf>
    <xf numFmtId="2" fontId="27" fillId="0" borderId="9" xfId="0" applyNumberFormat="1" applyFont="1" applyBorder="1" applyAlignment="1">
      <alignment/>
    </xf>
    <xf numFmtId="0" fontId="5" fillId="3" borderId="12" xfId="0" applyFont="1" applyFill="1" applyBorder="1" applyAlignment="1">
      <alignment horizontal="right"/>
    </xf>
    <xf numFmtId="1" fontId="6" fillId="3" borderId="13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right"/>
    </xf>
    <xf numFmtId="1" fontId="6" fillId="3" borderId="14" xfId="0" applyNumberFormat="1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right"/>
    </xf>
    <xf numFmtId="1" fontId="11" fillId="3" borderId="14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right"/>
    </xf>
    <xf numFmtId="1" fontId="6" fillId="3" borderId="4" xfId="0" applyNumberFormat="1" applyFont="1" applyFill="1" applyBorder="1" applyAlignment="1">
      <alignment horizontal="center" wrapText="1"/>
    </xf>
    <xf numFmtId="164" fontId="16" fillId="0" borderId="2" xfId="0" applyNumberFormat="1" applyFont="1" applyBorder="1" applyAlignment="1">
      <alignment/>
    </xf>
    <xf numFmtId="169" fontId="16" fillId="0" borderId="2" xfId="0" applyNumberFormat="1" applyFont="1" applyBorder="1" applyAlignment="1">
      <alignment horizontal="center"/>
    </xf>
    <xf numFmtId="169" fontId="16" fillId="0" borderId="3" xfId="0" applyNumberFormat="1" applyFont="1" applyBorder="1" applyAlignment="1">
      <alignment horizontal="center"/>
    </xf>
    <xf numFmtId="169" fontId="16" fillId="0" borderId="2" xfId="0" applyNumberFormat="1" applyFont="1" applyFill="1" applyBorder="1" applyAlignment="1">
      <alignment horizontal="center"/>
    </xf>
    <xf numFmtId="169" fontId="16" fillId="0" borderId="3" xfId="0" applyNumberFormat="1" applyFont="1" applyFill="1" applyBorder="1" applyAlignment="1">
      <alignment horizontal="center"/>
    </xf>
    <xf numFmtId="171" fontId="14" fillId="0" borderId="1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11" fillId="3" borderId="7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17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right"/>
    </xf>
    <xf numFmtId="0" fontId="7" fillId="0" borderId="6" xfId="0" applyFont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76"/>
  <sheetViews>
    <sheetView tabSelected="1" zoomScale="75" zoomScaleNormal="75" workbookViewId="0" topLeftCell="A37">
      <selection activeCell="D75" sqref="D75"/>
    </sheetView>
  </sheetViews>
  <sheetFormatPr defaultColWidth="9.00390625" defaultRowHeight="12"/>
  <cols>
    <col min="1" max="1" width="2.25390625" style="0" customWidth="1"/>
    <col min="2" max="2" width="42.875" style="0" customWidth="1"/>
    <col min="3" max="3" width="5.75390625" style="0" customWidth="1"/>
    <col min="4" max="4" width="10.75390625" style="0" customWidth="1"/>
    <col min="5" max="5" width="5.75390625" style="0" customWidth="1"/>
    <col min="6" max="6" width="7.875" style="0" customWidth="1"/>
    <col min="7" max="7" width="10.625" style="0" customWidth="1"/>
    <col min="8" max="8" width="7.375" style="0" customWidth="1"/>
    <col min="9" max="9" width="10.125" style="0" customWidth="1"/>
    <col min="10" max="10" width="8.875" style="0" customWidth="1"/>
    <col min="11" max="11" width="8.75390625" style="0" customWidth="1"/>
    <col min="12" max="12" width="8.00390625" style="0" customWidth="1"/>
    <col min="13" max="13" width="8.125" style="0" customWidth="1"/>
    <col min="14" max="14" width="19.375" style="0" customWidth="1"/>
    <col min="15" max="15" width="20.375" style="0" customWidth="1"/>
    <col min="16" max="16" width="8.875" style="0" customWidth="1"/>
    <col min="17" max="17" width="8.625" style="0" customWidth="1"/>
    <col min="18" max="18" width="11.875" style="0" customWidth="1"/>
    <col min="19" max="19" width="7.75390625" style="0" customWidth="1"/>
    <col min="20" max="20" width="10.00390625" style="0" customWidth="1"/>
    <col min="21" max="21" width="7.75390625" style="0" customWidth="1"/>
    <col min="22" max="22" width="10.625" style="0" customWidth="1"/>
    <col min="23" max="24" width="7.375" style="0" customWidth="1"/>
    <col min="25" max="25" width="4.125" style="0" customWidth="1"/>
    <col min="26" max="26" width="2.875" style="0" customWidth="1"/>
    <col min="27" max="27" width="5.00390625" style="0" customWidth="1"/>
    <col min="28" max="28" width="4.00390625" style="47" customWidth="1"/>
    <col min="29" max="29" width="11.00390625" style="0" customWidth="1"/>
    <col min="30" max="30" width="17.00390625" style="0" customWidth="1"/>
    <col min="31" max="31" width="17.125" style="0" customWidth="1"/>
    <col min="32" max="16384" width="11.375" style="0" customWidth="1"/>
  </cols>
  <sheetData>
    <row r="1" spans="1:31" ht="15">
      <c r="A1" s="245" t="s">
        <v>38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1"/>
      <c r="S1" s="1"/>
      <c r="T1" s="1"/>
      <c r="U1" s="1"/>
      <c r="V1" s="1"/>
      <c r="W1" s="1"/>
      <c r="X1" s="1"/>
      <c r="Y1" s="1"/>
      <c r="Z1" s="1"/>
      <c r="AA1" s="1"/>
      <c r="AB1" s="124"/>
      <c r="AC1" s="1"/>
      <c r="AD1" s="1"/>
      <c r="AE1" s="1"/>
    </row>
    <row r="2" spans="1:31" ht="15">
      <c r="A2" s="245" t="s">
        <v>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1"/>
      <c r="S2" s="1"/>
      <c r="T2" s="1"/>
      <c r="U2" s="1"/>
      <c r="V2" s="1"/>
      <c r="W2" s="1"/>
      <c r="X2" s="1"/>
      <c r="Y2" s="1"/>
      <c r="Z2" s="1"/>
      <c r="AA2" s="1"/>
      <c r="AB2" s="124"/>
      <c r="AC2" s="1"/>
      <c r="AD2" s="1"/>
      <c r="AE2" s="1"/>
    </row>
    <row r="3" spans="1:31" ht="14.25">
      <c r="A3" s="246" t="s">
        <v>61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1"/>
      <c r="S3" s="1"/>
      <c r="T3" s="1"/>
      <c r="U3" s="1"/>
      <c r="V3" s="1"/>
      <c r="W3" s="1"/>
      <c r="X3" s="1"/>
      <c r="Y3" s="1"/>
      <c r="Z3" s="1"/>
      <c r="AA3" s="1"/>
      <c r="AB3" s="124"/>
      <c r="AC3" s="1"/>
      <c r="AD3" s="1"/>
      <c r="AE3" s="1"/>
    </row>
    <row r="4" spans="1:31" ht="14.25">
      <c r="A4" s="246" t="s">
        <v>50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"/>
      <c r="S4" s="1"/>
      <c r="T4" s="1"/>
      <c r="U4" s="1"/>
      <c r="V4" s="1"/>
      <c r="W4" s="1"/>
      <c r="X4" s="1"/>
      <c r="Y4" s="1"/>
      <c r="Z4" s="1"/>
      <c r="AA4" s="1"/>
      <c r="AB4" s="124"/>
      <c r="AC4" s="1"/>
      <c r="AD4" s="1"/>
      <c r="AE4" s="1"/>
    </row>
    <row r="5" spans="1:31" ht="14.25">
      <c r="A5" s="237" t="s">
        <v>62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1"/>
      <c r="S5" s="1"/>
      <c r="T5" s="1"/>
      <c r="U5" s="1"/>
      <c r="V5" s="1"/>
      <c r="W5" s="1"/>
      <c r="X5" s="1"/>
      <c r="Y5" s="1"/>
      <c r="Z5" s="1"/>
      <c r="AA5" s="1"/>
      <c r="AB5" s="124"/>
      <c r="AC5" s="1"/>
      <c r="AD5" s="1"/>
      <c r="AE5" s="1"/>
    </row>
    <row r="6" spans="1:31" s="162" customFormat="1" ht="14.25">
      <c r="A6" s="148"/>
      <c r="B6" s="149" t="s">
        <v>0</v>
      </c>
      <c r="C6" s="150"/>
      <c r="D6" s="151" t="s">
        <v>1</v>
      </c>
      <c r="E6" s="152"/>
      <c r="F6" s="153"/>
      <c r="G6" s="151" t="s">
        <v>2</v>
      </c>
      <c r="H6" s="154"/>
      <c r="I6" s="155" t="s">
        <v>3</v>
      </c>
      <c r="J6" s="152" t="s">
        <v>33</v>
      </c>
      <c r="K6" s="156" t="s">
        <v>4</v>
      </c>
      <c r="L6" s="156" t="s">
        <v>5</v>
      </c>
      <c r="M6" s="156" t="s">
        <v>34</v>
      </c>
      <c r="N6" s="155" t="s">
        <v>7</v>
      </c>
      <c r="O6" s="154" t="s">
        <v>8</v>
      </c>
      <c r="P6" s="157" t="s">
        <v>30</v>
      </c>
      <c r="Q6" s="158"/>
      <c r="R6" s="174"/>
      <c r="S6" s="175"/>
      <c r="T6" s="176"/>
      <c r="U6" s="176" t="s">
        <v>35</v>
      </c>
      <c r="V6" s="176" t="s">
        <v>44</v>
      </c>
      <c r="W6" s="159" t="s">
        <v>9</v>
      </c>
      <c r="X6" s="159" t="s">
        <v>10</v>
      </c>
      <c r="Y6" s="160"/>
      <c r="Z6" s="160"/>
      <c r="AA6" s="160"/>
      <c r="AB6" s="161"/>
      <c r="AC6" s="160"/>
      <c r="AD6" s="160"/>
      <c r="AE6" s="160"/>
    </row>
    <row r="7" spans="1:31" s="173" customFormat="1" ht="14.25">
      <c r="A7" s="163"/>
      <c r="B7" s="164"/>
      <c r="C7" s="165" t="s">
        <v>11</v>
      </c>
      <c r="D7" s="166" t="s">
        <v>29</v>
      </c>
      <c r="E7" s="154"/>
      <c r="F7" s="167" t="s">
        <v>11</v>
      </c>
      <c r="G7" s="156" t="s">
        <v>29</v>
      </c>
      <c r="H7" s="154"/>
      <c r="I7" s="168" t="s">
        <v>12</v>
      </c>
      <c r="J7" s="166" t="s">
        <v>31</v>
      </c>
      <c r="K7" s="167" t="s">
        <v>13</v>
      </c>
      <c r="L7" s="167" t="s">
        <v>14</v>
      </c>
      <c r="M7" s="167" t="s">
        <v>14</v>
      </c>
      <c r="N7" s="167" t="s">
        <v>15</v>
      </c>
      <c r="O7" s="168" t="s">
        <v>15</v>
      </c>
      <c r="P7" s="165" t="s">
        <v>14</v>
      </c>
      <c r="Q7" s="165" t="s">
        <v>32</v>
      </c>
      <c r="R7" s="169" t="s">
        <v>16</v>
      </c>
      <c r="S7" s="170" t="s">
        <v>17</v>
      </c>
      <c r="T7" s="170" t="s">
        <v>37</v>
      </c>
      <c r="U7" s="170" t="s">
        <v>36</v>
      </c>
      <c r="V7" s="170" t="s">
        <v>45</v>
      </c>
      <c r="W7" s="171" t="s">
        <v>18</v>
      </c>
      <c r="X7" s="171" t="s">
        <v>18</v>
      </c>
      <c r="Y7" s="160"/>
      <c r="Z7" s="160"/>
      <c r="AA7" s="160"/>
      <c r="AB7" s="161"/>
      <c r="AC7" s="171" t="s">
        <v>19</v>
      </c>
      <c r="AD7" s="171" t="s">
        <v>20</v>
      </c>
      <c r="AE7" s="171" t="s">
        <v>21</v>
      </c>
    </row>
    <row r="8" spans="1:31" s="117" customFormat="1" ht="15.75">
      <c r="A8" s="135"/>
      <c r="B8" s="136" t="s">
        <v>39</v>
      </c>
      <c r="C8" s="140">
        <v>21</v>
      </c>
      <c r="D8" s="224">
        <v>18</v>
      </c>
      <c r="E8" s="225" t="s">
        <v>22</v>
      </c>
      <c r="F8" s="226">
        <v>157</v>
      </c>
      <c r="G8" s="224">
        <v>52</v>
      </c>
      <c r="H8" s="225" t="s">
        <v>23</v>
      </c>
      <c r="I8" s="137"/>
      <c r="J8" s="113"/>
      <c r="K8" s="138"/>
      <c r="L8" s="114"/>
      <c r="M8" s="139"/>
      <c r="N8" s="140"/>
      <c r="O8" s="116">
        <v>36392.375</v>
      </c>
      <c r="P8" s="141">
        <v>0</v>
      </c>
      <c r="Q8" s="141">
        <v>0</v>
      </c>
      <c r="R8" s="142">
        <f aca="true" t="shared" si="0" ref="R8:R34">IF(A8="R",1,0)</f>
        <v>0</v>
      </c>
      <c r="S8" s="142">
        <f aca="true" t="shared" si="1" ref="S8:S34">IF(A8="V",1,0)</f>
        <v>0</v>
      </c>
      <c r="T8" s="142">
        <f aca="true" t="shared" si="2" ref="T8:T18">IF(A8="R E",1,0)</f>
        <v>0</v>
      </c>
      <c r="U8" s="142">
        <f aca="true" t="shared" si="3" ref="U8:U18">IF(A8="S",1,0)</f>
        <v>0</v>
      </c>
      <c r="V8" s="142">
        <f aca="true" t="shared" si="4" ref="V8:V34">IF(A8="D",1,0)</f>
        <v>0</v>
      </c>
      <c r="W8" s="143">
        <f aca="true" t="shared" si="5" ref="W8:W34">IF(E8="N",1,-1)</f>
        <v>1</v>
      </c>
      <c r="X8" s="144">
        <f aca="true" t="shared" si="6" ref="X8:X34">IF(H8="W",1,-1)</f>
        <v>1</v>
      </c>
      <c r="Y8" s="142">
        <f aca="true" t="shared" si="7" ref="Y8:Y34">C8</f>
        <v>21</v>
      </c>
      <c r="Z8" s="142" t="str">
        <f aca="true" t="shared" si="8" ref="Z8:Z34">E8</f>
        <v>N</v>
      </c>
      <c r="AA8" s="142">
        <f aca="true" t="shared" si="9" ref="AA8:AA34">F8</f>
        <v>157</v>
      </c>
      <c r="AB8" s="145">
        <f aca="true" t="shared" si="10" ref="AB8:AB34">IF(R8=1,"R",IF(S8=1,"V",0))</f>
        <v>0</v>
      </c>
      <c r="AC8" s="146">
        <f aca="true" t="shared" si="11" ref="AC8:AC18">IF(R8=1,N8,IF(S8=1,N8,IF(T8=1,N8,IF(U8=1,N8,IF(V8=1,N8,0)))))</f>
        <v>0</v>
      </c>
      <c r="AE8" s="146">
        <f aca="true" t="shared" si="12" ref="AE8:AE35">(AC8-AD8)/30.5</f>
        <v>0</v>
      </c>
    </row>
    <row r="9" spans="1:31" ht="14.25">
      <c r="A9" s="3"/>
      <c r="B9" s="19" t="s">
        <v>25</v>
      </c>
      <c r="C9" s="2">
        <v>12</v>
      </c>
      <c r="D9" s="4">
        <v>0</v>
      </c>
      <c r="E9" s="227" t="s">
        <v>22</v>
      </c>
      <c r="F9" s="14">
        <v>134</v>
      </c>
      <c r="G9" s="15">
        <v>20</v>
      </c>
      <c r="H9" s="24" t="s">
        <v>23</v>
      </c>
      <c r="I9" s="16">
        <f>IF(R9=1,AE9,IF(S9=1,AE9,IF(T9=1,AE9,IF(U9=1,AE9,IF(V9=1,AE9,"")))))</f>
      </c>
      <c r="J9" s="5">
        <f aca="true" t="shared" si="13" ref="J9:J14">180/PI()*60*ACOS((SIN(PI()/180*W8*(C8+D8/60))*SIN(PI()/180*W9*(C9+D9/60)))+(COS(PI()/180*W8*(C8+D8/60))*COS(PI()/180*W9*(C9+D9/60))*COS(PI()/180*(X9*(F9+G9/60)-X8*(F8+G8/60)))))</f>
        <v>1460.8784631633887</v>
      </c>
      <c r="K9" s="147">
        <v>8.36</v>
      </c>
      <c r="L9" s="7">
        <f>J9/K9</f>
        <v>174.74622765112306</v>
      </c>
      <c r="M9" s="8">
        <v>1.2</v>
      </c>
      <c r="N9" s="20">
        <f>O8+L9/24</f>
        <v>36399.6560928188</v>
      </c>
      <c r="O9" s="9">
        <f>N9+M9/24</f>
        <v>36399.7060928188</v>
      </c>
      <c r="P9" s="17">
        <f>P8+L9+M9</f>
        <v>175.94622765112305</v>
      </c>
      <c r="Q9" s="17">
        <f aca="true" t="shared" si="14" ref="Q9:Q63">P9/24</f>
        <v>7.331092818796794</v>
      </c>
      <c r="R9" s="1">
        <f t="shared" si="0"/>
        <v>0</v>
      </c>
      <c r="S9" s="1">
        <f t="shared" si="1"/>
        <v>0</v>
      </c>
      <c r="T9" s="1">
        <f t="shared" si="2"/>
        <v>0</v>
      </c>
      <c r="U9" s="1">
        <f t="shared" si="3"/>
        <v>0</v>
      </c>
      <c r="V9" s="1">
        <f t="shared" si="4"/>
        <v>0</v>
      </c>
      <c r="W9" s="10">
        <f t="shared" si="5"/>
        <v>1</v>
      </c>
      <c r="X9" s="11">
        <f t="shared" si="6"/>
        <v>1</v>
      </c>
      <c r="Y9" s="1">
        <f t="shared" si="7"/>
        <v>12</v>
      </c>
      <c r="Z9" s="1" t="str">
        <f t="shared" si="8"/>
        <v>N</v>
      </c>
      <c r="AA9" s="1">
        <f t="shared" si="9"/>
        <v>134</v>
      </c>
      <c r="AB9" s="124">
        <f t="shared" si="10"/>
        <v>0</v>
      </c>
      <c r="AC9" s="12">
        <f t="shared" si="11"/>
        <v>0</v>
      </c>
      <c r="AD9" s="13"/>
      <c r="AE9" s="12">
        <f t="shared" si="12"/>
        <v>0</v>
      </c>
    </row>
    <row r="10" spans="1:31" ht="14.25">
      <c r="A10" s="3"/>
      <c r="B10" s="19" t="s">
        <v>25</v>
      </c>
      <c r="C10" s="2">
        <v>11</v>
      </c>
      <c r="D10" s="4">
        <v>0</v>
      </c>
      <c r="E10" s="228" t="s">
        <v>22</v>
      </c>
      <c r="F10" s="14">
        <v>132</v>
      </c>
      <c r="G10" s="15">
        <v>0</v>
      </c>
      <c r="H10" s="24" t="s">
        <v>23</v>
      </c>
      <c r="I10" s="16">
        <f>IF(R10=1,AE10,IF(S10=1,AE10,IF(T10=1,AE10,IF(U10=1,AE10,IF(V10=1,AE10,"")))))</f>
      </c>
      <c r="J10" s="5">
        <f t="shared" si="13"/>
        <v>149.734121168025</v>
      </c>
      <c r="K10" s="147">
        <v>9.5</v>
      </c>
      <c r="L10" s="7">
        <f>J10/K10</f>
        <v>15.761486438739475</v>
      </c>
      <c r="M10" s="8">
        <v>1.2</v>
      </c>
      <c r="N10" s="20">
        <f>O9+L10/24</f>
        <v>36400.362821420415</v>
      </c>
      <c r="O10" s="9">
        <f>N10+M10/24</f>
        <v>36400.41282142042</v>
      </c>
      <c r="P10" s="17">
        <f>P9+L10+M10</f>
        <v>192.9077140898625</v>
      </c>
      <c r="Q10" s="17">
        <f t="shared" si="14"/>
        <v>8.037821420410937</v>
      </c>
      <c r="R10" s="1">
        <f>IF(A10="R",1,0)</f>
        <v>0</v>
      </c>
      <c r="S10" s="1">
        <f>IF(A10="V",1,0)</f>
        <v>0</v>
      </c>
      <c r="T10" s="1">
        <f>IF(A10="R E",1,0)</f>
        <v>0</v>
      </c>
      <c r="U10" s="1">
        <f>IF(A10="S",1,0)</f>
        <v>0</v>
      </c>
      <c r="V10" s="1">
        <f>IF(A10="D",1,0)</f>
        <v>0</v>
      </c>
      <c r="W10" s="10">
        <f>IF(E10="N",1,-1)</f>
        <v>1</v>
      </c>
      <c r="X10" s="11">
        <f>IF(H10="W",1,-1)</f>
        <v>1</v>
      </c>
      <c r="Y10" s="1">
        <f>C10</f>
        <v>11</v>
      </c>
      <c r="Z10" s="1" t="str">
        <f aca="true" t="shared" si="15" ref="Z10:AA13">E10</f>
        <v>N</v>
      </c>
      <c r="AA10" s="1">
        <f t="shared" si="15"/>
        <v>132</v>
      </c>
      <c r="AB10" s="124">
        <f>IF(R10=1,"R",IF(S10=1,"V",0))</f>
        <v>0</v>
      </c>
      <c r="AC10" s="12">
        <f>IF(R10=1,N10,IF(S10=1,N10,IF(T10=1,N10,IF(U10=1,N10,IF(V10=1,N10,0)))))</f>
        <v>0</v>
      </c>
      <c r="AD10" s="13"/>
      <c r="AE10" s="12">
        <f>(AC10-AD10)/30.5</f>
        <v>0</v>
      </c>
    </row>
    <row r="11" spans="1:31" ht="14.25">
      <c r="A11" s="3"/>
      <c r="B11" s="19" t="s">
        <v>25</v>
      </c>
      <c r="C11" s="2">
        <v>10</v>
      </c>
      <c r="D11" s="4">
        <v>0</v>
      </c>
      <c r="E11" s="228" t="s">
        <v>22</v>
      </c>
      <c r="F11" s="14">
        <v>129</v>
      </c>
      <c r="G11" s="15">
        <v>30</v>
      </c>
      <c r="H11" s="24" t="s">
        <v>23</v>
      </c>
      <c r="I11" s="16">
        <f>IF(R11=1,AE11,IF(S11=1,AE11,IF(T11=1,AE11,IF(U11=1,AE11,IF(V11=1,AE11,"")))))</f>
      </c>
      <c r="J11" s="5">
        <f t="shared" si="13"/>
        <v>159.22328989093165</v>
      </c>
      <c r="K11" s="6">
        <v>9.5</v>
      </c>
      <c r="L11" s="7">
        <f>J11/K11</f>
        <v>16.760346304308595</v>
      </c>
      <c r="M11" s="8">
        <v>1.2</v>
      </c>
      <c r="N11" s="20">
        <f>O10+L11/24</f>
        <v>36401.111169183096</v>
      </c>
      <c r="O11" s="9">
        <f>N11+M11/24</f>
        <v>36401.1611691831</v>
      </c>
      <c r="P11" s="17">
        <f>P10+L11+M11</f>
        <v>210.8680603941711</v>
      </c>
      <c r="Q11" s="17">
        <f t="shared" si="14"/>
        <v>8.786169183090463</v>
      </c>
      <c r="R11" s="1">
        <f>IF(A11="R",1,0)</f>
        <v>0</v>
      </c>
      <c r="S11" s="1">
        <f>IF(A11="V",1,0)</f>
        <v>0</v>
      </c>
      <c r="T11" s="1">
        <f>IF(A11="R E",1,0)</f>
        <v>0</v>
      </c>
      <c r="U11" s="1">
        <f>IF(A11="S",1,0)</f>
        <v>0</v>
      </c>
      <c r="V11" s="1">
        <f>IF(A11="D",1,0)</f>
        <v>0</v>
      </c>
      <c r="W11" s="10">
        <f>IF(E11="N",1,-1)</f>
        <v>1</v>
      </c>
      <c r="X11" s="11">
        <f>IF(H11="W",1,-1)</f>
        <v>1</v>
      </c>
      <c r="Y11" s="1">
        <f>C11</f>
        <v>10</v>
      </c>
      <c r="Z11" s="1" t="str">
        <f t="shared" si="15"/>
        <v>N</v>
      </c>
      <c r="AA11" s="1">
        <f t="shared" si="15"/>
        <v>129</v>
      </c>
      <c r="AB11" s="124">
        <f>IF(R11=1,"R",IF(S11=1,"V",0))</f>
        <v>0</v>
      </c>
      <c r="AC11" s="12">
        <f>IF(R11=1,N11,IF(S11=1,N11,IF(T11=1,N11,IF(U11=1,N11,IF(V11=1,N11,0)))))</f>
        <v>0</v>
      </c>
      <c r="AD11" s="13"/>
      <c r="AE11" s="12">
        <f>(AC11-AD11)/30.5</f>
        <v>0</v>
      </c>
    </row>
    <row r="12" spans="1:31" ht="14.25">
      <c r="A12" s="3"/>
      <c r="B12" s="19" t="s">
        <v>25</v>
      </c>
      <c r="C12" s="2">
        <v>9</v>
      </c>
      <c r="D12" s="4">
        <v>0</v>
      </c>
      <c r="E12" s="228" t="s">
        <v>22</v>
      </c>
      <c r="F12" s="14">
        <v>127</v>
      </c>
      <c r="G12" s="15">
        <v>10</v>
      </c>
      <c r="H12" s="24" t="s">
        <v>23</v>
      </c>
      <c r="I12" s="16">
        <f>IF(R12=1,AE12,IF(S12=1,AE12,IF(T12=1,AE12,IF(U12=1,AE12,IF(V12=1,AE12,"")))))</f>
      </c>
      <c r="J12" s="5">
        <f t="shared" si="13"/>
        <v>150.55060803681042</v>
      </c>
      <c r="K12" s="6">
        <v>9.5</v>
      </c>
      <c r="L12" s="7">
        <f>J12/K12</f>
        <v>15.847432424927412</v>
      </c>
      <c r="M12" s="8">
        <v>1.2</v>
      </c>
      <c r="N12" s="20">
        <f>O11+L12/24</f>
        <v>36401.821478867474</v>
      </c>
      <c r="O12" s="9">
        <f>N12+M12/24</f>
        <v>36401.87147886748</v>
      </c>
      <c r="P12" s="17">
        <f>P11+L12+M12</f>
        <v>227.9154928190985</v>
      </c>
      <c r="Q12" s="17">
        <f t="shared" si="14"/>
        <v>9.496478867462438</v>
      </c>
      <c r="R12" s="1">
        <f>IF(A12="R",1,0)</f>
        <v>0</v>
      </c>
      <c r="S12" s="1">
        <f>IF(A12="V",1,0)</f>
        <v>0</v>
      </c>
      <c r="T12" s="1">
        <f>IF(A12="R E",1,0)</f>
        <v>0</v>
      </c>
      <c r="U12" s="1">
        <f>IF(A12="S",1,0)</f>
        <v>0</v>
      </c>
      <c r="V12" s="1">
        <f>IF(A12="D",1,0)</f>
        <v>0</v>
      </c>
      <c r="W12" s="10">
        <f>IF(E12="N",1,-1)</f>
        <v>1</v>
      </c>
      <c r="X12" s="11">
        <f>IF(H12="W",1,-1)</f>
        <v>1</v>
      </c>
      <c r="Y12" s="1">
        <f>C12</f>
        <v>9</v>
      </c>
      <c r="Z12" s="1" t="str">
        <f t="shared" si="15"/>
        <v>N</v>
      </c>
      <c r="AA12" s="1">
        <f t="shared" si="15"/>
        <v>127</v>
      </c>
      <c r="AB12" s="124">
        <f>IF(R12=1,"R",IF(S12=1,"V",0))</f>
        <v>0</v>
      </c>
      <c r="AC12" s="12">
        <f>IF(R12=1,N12,IF(S12=1,N12,IF(T12=1,N12,IF(U12=1,N12,IF(V12=1,N12,0)))))</f>
        <v>0</v>
      </c>
      <c r="AD12" s="13"/>
      <c r="AE12" s="12">
        <f>(AC12-AD12)/30.5</f>
        <v>0</v>
      </c>
    </row>
    <row r="13" spans="1:31" s="103" customFormat="1" ht="15.75">
      <c r="A13" s="177" t="s">
        <v>76</v>
      </c>
      <c r="B13" s="178" t="s">
        <v>77</v>
      </c>
      <c r="C13" s="179">
        <v>8</v>
      </c>
      <c r="D13" s="180">
        <v>2.7</v>
      </c>
      <c r="E13" s="179" t="s">
        <v>22</v>
      </c>
      <c r="F13" s="181">
        <v>125</v>
      </c>
      <c r="G13" s="180">
        <v>0.78</v>
      </c>
      <c r="H13" s="182" t="s">
        <v>23</v>
      </c>
      <c r="I13" s="183">
        <f aca="true" t="shared" si="16" ref="I13:I18">IF(R13=1,AE13,IF(S13=1,AE13,IF(T13=1,AE13,IF(U13=1,AE13,IF(V13=1,AE13,"")))))</f>
        <v>6.801803914421681</v>
      </c>
      <c r="J13" s="184">
        <f t="shared" si="13"/>
        <v>140.04972537288668</v>
      </c>
      <c r="K13" s="6">
        <v>10</v>
      </c>
      <c r="L13" s="188">
        <f>J13/K13</f>
        <v>14.004972537288669</v>
      </c>
      <c r="M13" s="219">
        <v>4</v>
      </c>
      <c r="N13" s="220">
        <f>O12+L13/24</f>
        <v>36402.45501938986</v>
      </c>
      <c r="O13" s="221">
        <f>N13+M13/24</f>
        <v>36402.621686056526</v>
      </c>
      <c r="P13" s="128">
        <f>P12+L13+M13</f>
        <v>245.92046535638715</v>
      </c>
      <c r="Q13" s="128">
        <f t="shared" si="14"/>
        <v>10.24668605651613</v>
      </c>
      <c r="R13" s="129">
        <f>IF(A13="R",1,0)</f>
        <v>0</v>
      </c>
      <c r="S13" s="121">
        <f>IF(A13="V",1,0)</f>
        <v>0</v>
      </c>
      <c r="T13" s="129">
        <f>IF(A13="R E",1,0)</f>
        <v>1</v>
      </c>
      <c r="U13" s="129">
        <f>IF(A13="S",1,0)</f>
        <v>0</v>
      </c>
      <c r="V13" s="129">
        <f>IF(A13="D",1,0)</f>
        <v>0</v>
      </c>
      <c r="W13" s="130">
        <f>IF(E13="N",1,-1)</f>
        <v>1</v>
      </c>
      <c r="X13" s="131">
        <f>IF(H13="W",1,-1)</f>
        <v>1</v>
      </c>
      <c r="Y13" s="121">
        <f>C13</f>
        <v>8</v>
      </c>
      <c r="Z13" s="121" t="str">
        <f t="shared" si="15"/>
        <v>N</v>
      </c>
      <c r="AA13" s="121">
        <f t="shared" si="15"/>
        <v>125</v>
      </c>
      <c r="AB13" s="133">
        <f>IF(R13=1,"R",IF(S13=1,"V",0))</f>
        <v>0</v>
      </c>
      <c r="AC13" s="132">
        <f>IF(R13=1,N13,IF(S13=1,N13,IF(T13=1,N13,IF(U13=1,N13,IF(V13=1,N13,0)))))</f>
        <v>36402.45501938986</v>
      </c>
      <c r="AD13" s="104">
        <v>36195</v>
      </c>
      <c r="AE13" s="111">
        <f>(AC13-AD13)/30.5</f>
        <v>6.801803914421681</v>
      </c>
    </row>
    <row r="14" spans="1:31" ht="14.25">
      <c r="A14" s="3"/>
      <c r="B14" s="19" t="s">
        <v>25</v>
      </c>
      <c r="C14" s="2">
        <v>7</v>
      </c>
      <c r="D14" s="4">
        <v>0</v>
      </c>
      <c r="E14" s="2" t="s">
        <v>22</v>
      </c>
      <c r="F14" s="23">
        <v>124</v>
      </c>
      <c r="G14" s="15">
        <v>57.07</v>
      </c>
      <c r="H14" s="24" t="s">
        <v>23</v>
      </c>
      <c r="I14" s="16">
        <f t="shared" si="16"/>
      </c>
      <c r="J14" s="5">
        <f t="shared" si="13"/>
        <v>62.80778458257462</v>
      </c>
      <c r="K14" s="6">
        <v>10</v>
      </c>
      <c r="L14" s="7">
        <f aca="true" t="shared" si="17" ref="L14:L34">J14/K14</f>
        <v>6.280778458257462</v>
      </c>
      <c r="M14" s="8">
        <v>24</v>
      </c>
      <c r="N14" s="20">
        <f aca="true" t="shared" si="18" ref="N14:N29">O13+L14/24</f>
        <v>36402.88338515895</v>
      </c>
      <c r="O14" s="9">
        <f aca="true" t="shared" si="19" ref="O14:O34">N14+M14/24</f>
        <v>36403.88338515895</v>
      </c>
      <c r="P14" s="17">
        <f aca="true" t="shared" si="20" ref="P14:P29">P13+L14+M14</f>
        <v>276.2012438146446</v>
      </c>
      <c r="Q14" s="17">
        <f t="shared" si="14"/>
        <v>11.508385158943526</v>
      </c>
      <c r="R14" s="1">
        <f t="shared" si="0"/>
        <v>0</v>
      </c>
      <c r="S14" s="1">
        <f t="shared" si="1"/>
        <v>0</v>
      </c>
      <c r="T14" s="1">
        <f t="shared" si="2"/>
        <v>0</v>
      </c>
      <c r="U14" s="1">
        <f t="shared" si="3"/>
        <v>0</v>
      </c>
      <c r="V14" s="1">
        <f t="shared" si="4"/>
        <v>0</v>
      </c>
      <c r="W14" s="10">
        <f t="shared" si="5"/>
        <v>1</v>
      </c>
      <c r="X14" s="11">
        <f t="shared" si="6"/>
        <v>1</v>
      </c>
      <c r="Y14" s="1">
        <f t="shared" si="7"/>
        <v>7</v>
      </c>
      <c r="Z14" s="1" t="str">
        <f t="shared" si="8"/>
        <v>N</v>
      </c>
      <c r="AA14" s="1">
        <f t="shared" si="9"/>
        <v>124</v>
      </c>
      <c r="AB14" s="124">
        <f t="shared" si="10"/>
        <v>0</v>
      </c>
      <c r="AC14" s="12">
        <f t="shared" si="11"/>
        <v>0</v>
      </c>
      <c r="AD14" s="13"/>
      <c r="AE14" s="12">
        <f t="shared" si="12"/>
        <v>0</v>
      </c>
    </row>
    <row r="15" spans="1:31" ht="14.25">
      <c r="A15" s="3"/>
      <c r="B15" s="19" t="s">
        <v>25</v>
      </c>
      <c r="C15" s="2">
        <v>6</v>
      </c>
      <c r="D15" s="4">
        <v>0</v>
      </c>
      <c r="E15" s="2" t="s">
        <v>22</v>
      </c>
      <c r="F15" s="23">
        <v>124</v>
      </c>
      <c r="G15" s="15">
        <v>55</v>
      </c>
      <c r="H15" s="24" t="s">
        <v>23</v>
      </c>
      <c r="I15" s="16">
        <f t="shared" si="16"/>
      </c>
      <c r="J15" s="5">
        <f aca="true" t="shared" si="21" ref="J15:J28">180/PI()*60*ACOS((SIN(PI()/180*W14*(C14+D14/60))*SIN(PI()/180*W15*(C15+D15/60)))+(COS(PI()/180*W14*(C14+D14/60))*COS(PI()/180*W15*(C15+D15/60))*COS(PI()/180*(X15*(F15+G15/60)-X14*(F14+G14/60)))))</f>
        <v>60.03523863189482</v>
      </c>
      <c r="K15" s="6">
        <v>10</v>
      </c>
      <c r="L15" s="7">
        <f t="shared" si="17"/>
        <v>6.003523863189482</v>
      </c>
      <c r="M15" s="8">
        <v>1.2</v>
      </c>
      <c r="N15" s="20">
        <f t="shared" si="18"/>
        <v>36404.13353198658</v>
      </c>
      <c r="O15" s="9">
        <f t="shared" si="19"/>
        <v>36404.183531986586</v>
      </c>
      <c r="P15" s="17">
        <f t="shared" si="20"/>
        <v>283.40476767783406</v>
      </c>
      <c r="Q15" s="17">
        <f t="shared" si="14"/>
        <v>11.80853198657642</v>
      </c>
      <c r="R15" s="1">
        <f t="shared" si="0"/>
        <v>0</v>
      </c>
      <c r="S15" s="1">
        <f t="shared" si="1"/>
        <v>0</v>
      </c>
      <c r="T15" s="1">
        <f t="shared" si="2"/>
        <v>0</v>
      </c>
      <c r="U15" s="1">
        <f t="shared" si="3"/>
        <v>0</v>
      </c>
      <c r="V15" s="1">
        <f t="shared" si="4"/>
        <v>0</v>
      </c>
      <c r="W15" s="10">
        <f t="shared" si="5"/>
        <v>1</v>
      </c>
      <c r="X15" s="11">
        <f t="shared" si="6"/>
        <v>1</v>
      </c>
      <c r="Y15" s="1">
        <f t="shared" si="7"/>
        <v>6</v>
      </c>
      <c r="Z15" s="1" t="str">
        <f t="shared" si="8"/>
        <v>N</v>
      </c>
      <c r="AA15" s="1">
        <f t="shared" si="9"/>
        <v>124</v>
      </c>
      <c r="AB15" s="124">
        <f t="shared" si="10"/>
        <v>0</v>
      </c>
      <c r="AC15" s="12">
        <f t="shared" si="11"/>
        <v>0</v>
      </c>
      <c r="AD15" s="13"/>
      <c r="AE15" s="12">
        <f t="shared" si="12"/>
        <v>0</v>
      </c>
    </row>
    <row r="16" spans="1:31" s="121" customFormat="1" ht="15.75">
      <c r="A16" s="105" t="s">
        <v>26</v>
      </c>
      <c r="B16" s="94" t="s">
        <v>60</v>
      </c>
      <c r="C16" s="106">
        <v>5</v>
      </c>
      <c r="D16" s="107">
        <v>7.02</v>
      </c>
      <c r="E16" s="108" t="s">
        <v>22</v>
      </c>
      <c r="F16" s="97">
        <v>124</v>
      </c>
      <c r="G16" s="107">
        <v>52.86</v>
      </c>
      <c r="H16" s="99" t="s">
        <v>23</v>
      </c>
      <c r="I16" s="99">
        <f t="shared" si="16"/>
        <v>6.93129378049248</v>
      </c>
      <c r="J16" s="185">
        <f>180/PI()*60*ACOS((SIN(PI()/180*W15*(C15+D15/60))*SIN(PI()/180*W16*(C16+D16/60)))+(COS(PI()/180*W15*(C15+D15/60))*COS(PI()/180*W16*(C16+D16/60))*COS(PI()/180*(X16*(F16+G16/60)-X15*(F15+G15/60)))))</f>
        <v>53.02279642477979</v>
      </c>
      <c r="K16" s="186">
        <v>10</v>
      </c>
      <c r="L16" s="187">
        <f t="shared" si="17"/>
        <v>5.302279642477979</v>
      </c>
      <c r="M16" s="100">
        <v>10</v>
      </c>
      <c r="N16" s="109">
        <f>O15+L16/24</f>
        <v>36404.40446030502</v>
      </c>
      <c r="O16" s="110">
        <f t="shared" si="19"/>
        <v>36404.821126971685</v>
      </c>
      <c r="P16" s="128">
        <f>P15+L16+M16</f>
        <v>298.70704732031203</v>
      </c>
      <c r="Q16" s="128">
        <f t="shared" si="14"/>
        <v>12.446126971679668</v>
      </c>
      <c r="R16" s="121">
        <f t="shared" si="0"/>
        <v>1</v>
      </c>
      <c r="S16" s="129">
        <f t="shared" si="1"/>
        <v>0</v>
      </c>
      <c r="T16" s="129">
        <f t="shared" si="2"/>
        <v>0</v>
      </c>
      <c r="U16" s="129">
        <f t="shared" si="3"/>
        <v>0</v>
      </c>
      <c r="V16" s="129">
        <f t="shared" si="4"/>
        <v>0</v>
      </c>
      <c r="W16" s="130">
        <f t="shared" si="5"/>
        <v>1</v>
      </c>
      <c r="X16" s="131">
        <f t="shared" si="6"/>
        <v>1</v>
      </c>
      <c r="Y16" s="121">
        <f t="shared" si="7"/>
        <v>5</v>
      </c>
      <c r="Z16" s="121" t="str">
        <f t="shared" si="8"/>
        <v>N</v>
      </c>
      <c r="AA16" s="121">
        <f t="shared" si="9"/>
        <v>124</v>
      </c>
      <c r="AB16" s="133" t="str">
        <f t="shared" si="10"/>
        <v>R</v>
      </c>
      <c r="AC16" s="132">
        <f t="shared" si="11"/>
        <v>36404.40446030502</v>
      </c>
      <c r="AD16" s="104">
        <v>36193</v>
      </c>
      <c r="AE16" s="111">
        <f t="shared" si="12"/>
        <v>6.93129378049248</v>
      </c>
    </row>
    <row r="17" spans="1:31" ht="14.25">
      <c r="A17" s="3"/>
      <c r="B17" s="19" t="s">
        <v>25</v>
      </c>
      <c r="C17" s="2">
        <v>4</v>
      </c>
      <c r="D17" s="4">
        <v>0</v>
      </c>
      <c r="E17" s="2" t="s">
        <v>22</v>
      </c>
      <c r="F17" s="23">
        <v>124</v>
      </c>
      <c r="G17" s="15">
        <v>58</v>
      </c>
      <c r="H17" s="24" t="s">
        <v>23</v>
      </c>
      <c r="I17" s="16">
        <f t="shared" si="16"/>
      </c>
      <c r="J17" s="5">
        <f t="shared" si="21"/>
        <v>67.21556569029917</v>
      </c>
      <c r="K17" s="6">
        <v>10</v>
      </c>
      <c r="L17" s="7">
        <f t="shared" si="17"/>
        <v>6.721556569029917</v>
      </c>
      <c r="M17" s="8">
        <v>1.2</v>
      </c>
      <c r="N17" s="20">
        <f t="shared" si="18"/>
        <v>36405.101191828726</v>
      </c>
      <c r="O17" s="9">
        <f t="shared" si="19"/>
        <v>36405.15119182873</v>
      </c>
      <c r="P17" s="17">
        <f t="shared" si="20"/>
        <v>306.62860388934195</v>
      </c>
      <c r="Q17" s="17">
        <f t="shared" si="14"/>
        <v>12.776191828722581</v>
      </c>
      <c r="R17" s="1">
        <f t="shared" si="0"/>
        <v>0</v>
      </c>
      <c r="S17" s="1">
        <f t="shared" si="1"/>
        <v>0</v>
      </c>
      <c r="T17" s="1">
        <f t="shared" si="2"/>
        <v>0</v>
      </c>
      <c r="U17" s="1">
        <f t="shared" si="3"/>
        <v>0</v>
      </c>
      <c r="V17" s="1">
        <f t="shared" si="4"/>
        <v>0</v>
      </c>
      <c r="W17" s="10">
        <f t="shared" si="5"/>
        <v>1</v>
      </c>
      <c r="X17" s="11">
        <f t="shared" si="6"/>
        <v>1</v>
      </c>
      <c r="Y17" s="1">
        <f t="shared" si="7"/>
        <v>4</v>
      </c>
      <c r="Z17" s="1" t="str">
        <f t="shared" si="8"/>
        <v>N</v>
      </c>
      <c r="AA17" s="1">
        <f t="shared" si="9"/>
        <v>124</v>
      </c>
      <c r="AB17" s="124">
        <f t="shared" si="10"/>
        <v>0</v>
      </c>
      <c r="AC17" s="12">
        <f t="shared" si="11"/>
        <v>0</v>
      </c>
      <c r="AD17" s="13"/>
      <c r="AE17" s="12">
        <f t="shared" si="12"/>
        <v>0</v>
      </c>
    </row>
    <row r="18" spans="1:31" ht="14.25">
      <c r="A18" s="3"/>
      <c r="B18" s="19" t="s">
        <v>25</v>
      </c>
      <c r="C18" s="2">
        <v>3</v>
      </c>
      <c r="D18" s="4">
        <v>0</v>
      </c>
      <c r="E18" s="2" t="s">
        <v>22</v>
      </c>
      <c r="F18" s="23">
        <v>125</v>
      </c>
      <c r="G18" s="15">
        <v>2.4</v>
      </c>
      <c r="H18" s="24" t="s">
        <v>23</v>
      </c>
      <c r="I18" s="16">
        <f t="shared" si="16"/>
      </c>
      <c r="J18" s="5">
        <f t="shared" si="21"/>
        <v>60.16051322608333</v>
      </c>
      <c r="K18" s="6">
        <v>10</v>
      </c>
      <c r="L18" s="7">
        <f t="shared" si="17"/>
        <v>6.016051322608333</v>
      </c>
      <c r="M18" s="8">
        <v>1.2</v>
      </c>
      <c r="N18" s="20">
        <f t="shared" si="18"/>
        <v>36405.401860633836</v>
      </c>
      <c r="O18" s="9">
        <f t="shared" si="19"/>
        <v>36405.45186063384</v>
      </c>
      <c r="P18" s="17">
        <f t="shared" si="20"/>
        <v>313.8446552119503</v>
      </c>
      <c r="Q18" s="17">
        <f t="shared" si="14"/>
        <v>13.076860633831261</v>
      </c>
      <c r="R18" s="1">
        <f t="shared" si="0"/>
        <v>0</v>
      </c>
      <c r="S18" s="1">
        <f t="shared" si="1"/>
        <v>0</v>
      </c>
      <c r="T18" s="1">
        <f t="shared" si="2"/>
        <v>0</v>
      </c>
      <c r="U18" s="1">
        <f t="shared" si="3"/>
        <v>0</v>
      </c>
      <c r="V18" s="1">
        <f t="shared" si="4"/>
        <v>0</v>
      </c>
      <c r="W18" s="10">
        <f t="shared" si="5"/>
        <v>1</v>
      </c>
      <c r="X18" s="11">
        <f t="shared" si="6"/>
        <v>1</v>
      </c>
      <c r="Y18" s="1">
        <f t="shared" si="7"/>
        <v>3</v>
      </c>
      <c r="Z18" s="1" t="str">
        <f t="shared" si="8"/>
        <v>N</v>
      </c>
      <c r="AA18" s="1">
        <f t="shared" si="9"/>
        <v>125</v>
      </c>
      <c r="AB18" s="124">
        <f t="shared" si="10"/>
        <v>0</v>
      </c>
      <c r="AC18" s="12">
        <f t="shared" si="11"/>
        <v>0</v>
      </c>
      <c r="AD18" s="13"/>
      <c r="AE18" s="12">
        <f t="shared" si="12"/>
        <v>0</v>
      </c>
    </row>
    <row r="19" spans="1:31" ht="14.25">
      <c r="A19" s="3"/>
      <c r="B19" s="19" t="s">
        <v>25</v>
      </c>
      <c r="C19" s="2">
        <v>2</v>
      </c>
      <c r="D19" s="15">
        <v>30</v>
      </c>
      <c r="E19" s="2" t="s">
        <v>22</v>
      </c>
      <c r="F19" s="23">
        <v>125</v>
      </c>
      <c r="G19" s="15">
        <v>4.6</v>
      </c>
      <c r="H19" s="24" t="s">
        <v>23</v>
      </c>
      <c r="I19" s="16">
        <f aca="true" t="shared" si="22" ref="I19:I29">IF(R19=1,AE19,IF(S19=1,AE19,IF(T19=1,AE19,IF(U19=1,AE19,IF(V19=1,AE19,"")))))</f>
      </c>
      <c r="J19" s="5">
        <f t="shared" si="21"/>
        <v>30.080372802537003</v>
      </c>
      <c r="K19" s="6">
        <v>10</v>
      </c>
      <c r="L19" s="7">
        <f t="shared" si="17"/>
        <v>3.0080372802537</v>
      </c>
      <c r="M19" s="8">
        <v>1.2</v>
      </c>
      <c r="N19" s="20">
        <f t="shared" si="18"/>
        <v>36405.57719552051</v>
      </c>
      <c r="O19" s="9">
        <f t="shared" si="19"/>
        <v>36405.627195520516</v>
      </c>
      <c r="P19" s="17">
        <f t="shared" si="20"/>
        <v>318.05269249220396</v>
      </c>
      <c r="Q19" s="17">
        <f t="shared" si="14"/>
        <v>13.252195520508499</v>
      </c>
      <c r="R19" s="1">
        <f t="shared" si="0"/>
        <v>0</v>
      </c>
      <c r="S19" s="1">
        <f t="shared" si="1"/>
        <v>0</v>
      </c>
      <c r="T19" s="1">
        <f aca="true" t="shared" si="23" ref="T19:T29">IF(A19="R E",1,0)</f>
        <v>0</v>
      </c>
      <c r="U19" s="1">
        <f aca="true" t="shared" si="24" ref="U19:U29">IF(A19="S",1,0)</f>
        <v>0</v>
      </c>
      <c r="V19" s="1">
        <f t="shared" si="4"/>
        <v>0</v>
      </c>
      <c r="W19" s="10">
        <f t="shared" si="5"/>
        <v>1</v>
      </c>
      <c r="X19" s="11">
        <f t="shared" si="6"/>
        <v>1</v>
      </c>
      <c r="Y19" s="1">
        <f t="shared" si="7"/>
        <v>2</v>
      </c>
      <c r="Z19" s="1" t="str">
        <f t="shared" si="8"/>
        <v>N</v>
      </c>
      <c r="AA19" s="1">
        <f t="shared" si="9"/>
        <v>125</v>
      </c>
      <c r="AB19" s="124">
        <f t="shared" si="10"/>
        <v>0</v>
      </c>
      <c r="AC19" s="12">
        <f aca="true" t="shared" si="25" ref="AC19:AC35">IF(R19=1,N19,IF(S19=1,N19,IF(T19=1,N19,IF(U19=1,N19,IF(V19=1,N19,0)))))</f>
        <v>0</v>
      </c>
      <c r="AD19" s="13"/>
      <c r="AE19" s="12">
        <f t="shared" si="12"/>
        <v>0</v>
      </c>
    </row>
    <row r="20" spans="1:31" s="121" customFormat="1" ht="15.75">
      <c r="A20" s="105" t="s">
        <v>26</v>
      </c>
      <c r="B20" s="94" t="s">
        <v>63</v>
      </c>
      <c r="C20" s="95">
        <v>1</v>
      </c>
      <c r="D20" s="96">
        <v>57.36</v>
      </c>
      <c r="E20" s="95" t="s">
        <v>22</v>
      </c>
      <c r="F20" s="97">
        <v>125</v>
      </c>
      <c r="G20" s="96">
        <v>6.54</v>
      </c>
      <c r="H20" s="98" t="s">
        <v>23</v>
      </c>
      <c r="I20" s="99">
        <f t="shared" si="22"/>
        <v>7.00863721856125</v>
      </c>
      <c r="J20" s="185">
        <f t="shared" si="21"/>
        <v>32.69751494393646</v>
      </c>
      <c r="K20" s="186">
        <v>10</v>
      </c>
      <c r="L20" s="187">
        <f t="shared" si="17"/>
        <v>3.2697514943936463</v>
      </c>
      <c r="M20" s="100">
        <v>20</v>
      </c>
      <c r="N20" s="109">
        <f t="shared" si="18"/>
        <v>36405.76343516612</v>
      </c>
      <c r="O20" s="110">
        <f t="shared" si="19"/>
        <v>36406.596768499454</v>
      </c>
      <c r="P20" s="128">
        <f t="shared" si="20"/>
        <v>341.3224439865976</v>
      </c>
      <c r="Q20" s="128">
        <f t="shared" si="14"/>
        <v>14.221768499441566</v>
      </c>
      <c r="R20" s="121">
        <f t="shared" si="0"/>
        <v>1</v>
      </c>
      <c r="S20" s="129">
        <f t="shared" si="1"/>
        <v>0</v>
      </c>
      <c r="T20" s="129">
        <f t="shared" si="23"/>
        <v>0</v>
      </c>
      <c r="U20" s="129">
        <f t="shared" si="24"/>
        <v>0</v>
      </c>
      <c r="V20" s="129">
        <f t="shared" si="4"/>
        <v>0</v>
      </c>
      <c r="W20" s="130">
        <f t="shared" si="5"/>
        <v>1</v>
      </c>
      <c r="X20" s="131">
        <f t="shared" si="6"/>
        <v>1</v>
      </c>
      <c r="Y20" s="121">
        <f t="shared" si="7"/>
        <v>1</v>
      </c>
      <c r="Z20" s="121" t="str">
        <f t="shared" si="8"/>
        <v>N</v>
      </c>
      <c r="AA20" s="121">
        <f t="shared" si="9"/>
        <v>125</v>
      </c>
      <c r="AB20" s="133" t="str">
        <f t="shared" si="10"/>
        <v>R</v>
      </c>
      <c r="AC20" s="132">
        <f t="shared" si="25"/>
        <v>36405.76343516612</v>
      </c>
      <c r="AD20" s="104">
        <v>36192</v>
      </c>
      <c r="AE20" s="111">
        <f t="shared" si="12"/>
        <v>7.00863721856125</v>
      </c>
    </row>
    <row r="21" spans="1:31" ht="14.25">
      <c r="A21" s="22"/>
      <c r="B21" s="19" t="s">
        <v>25</v>
      </c>
      <c r="C21" s="14">
        <v>1</v>
      </c>
      <c r="D21" s="15">
        <v>30</v>
      </c>
      <c r="E21" s="14" t="s">
        <v>22</v>
      </c>
      <c r="F21" s="23">
        <v>124</v>
      </c>
      <c r="G21" s="15">
        <v>57.1</v>
      </c>
      <c r="H21" s="24" t="s">
        <v>23</v>
      </c>
      <c r="I21" s="16">
        <f t="shared" si="22"/>
      </c>
      <c r="J21" s="5">
        <f t="shared" si="21"/>
        <v>28.941349261871498</v>
      </c>
      <c r="K21" s="6">
        <v>10</v>
      </c>
      <c r="L21" s="7">
        <f t="shared" si="17"/>
        <v>2.89413492618715</v>
      </c>
      <c r="M21" s="8">
        <v>1.2</v>
      </c>
      <c r="N21" s="20">
        <f t="shared" si="18"/>
        <v>36406.71735745471</v>
      </c>
      <c r="O21" s="9">
        <f t="shared" si="19"/>
        <v>36406.767357454715</v>
      </c>
      <c r="P21" s="17">
        <f t="shared" si="20"/>
        <v>345.41657891278476</v>
      </c>
      <c r="Q21" s="17">
        <f t="shared" si="14"/>
        <v>14.392357454699365</v>
      </c>
      <c r="R21" s="1">
        <f t="shared" si="0"/>
        <v>0</v>
      </c>
      <c r="S21" s="1">
        <f t="shared" si="1"/>
        <v>0</v>
      </c>
      <c r="T21" s="1">
        <f t="shared" si="23"/>
        <v>0</v>
      </c>
      <c r="U21" s="1">
        <f t="shared" si="24"/>
        <v>0</v>
      </c>
      <c r="V21" s="1">
        <f t="shared" si="4"/>
        <v>0</v>
      </c>
      <c r="W21" s="10">
        <f t="shared" si="5"/>
        <v>1</v>
      </c>
      <c r="X21" s="11">
        <f t="shared" si="6"/>
        <v>1</v>
      </c>
      <c r="Y21" s="1">
        <f t="shared" si="7"/>
        <v>1</v>
      </c>
      <c r="Z21" s="1" t="str">
        <f t="shared" si="8"/>
        <v>N</v>
      </c>
      <c r="AA21" s="1">
        <f t="shared" si="9"/>
        <v>124</v>
      </c>
      <c r="AB21" s="124">
        <f t="shared" si="10"/>
        <v>0</v>
      </c>
      <c r="AC21" s="12">
        <f t="shared" si="25"/>
        <v>0</v>
      </c>
      <c r="AD21" s="13"/>
      <c r="AE21" s="12">
        <f t="shared" si="12"/>
        <v>0</v>
      </c>
    </row>
    <row r="22" spans="1:31" ht="14.25">
      <c r="A22" s="3"/>
      <c r="B22" s="19" t="s">
        <v>25</v>
      </c>
      <c r="C22" s="2">
        <v>1</v>
      </c>
      <c r="D22" s="4">
        <v>0</v>
      </c>
      <c r="E22" s="2" t="s">
        <v>22</v>
      </c>
      <c r="F22" s="23">
        <v>124</v>
      </c>
      <c r="G22" s="15">
        <v>47.59</v>
      </c>
      <c r="H22" s="24" t="s">
        <v>23</v>
      </c>
      <c r="I22" s="16">
        <f t="shared" si="22"/>
      </c>
      <c r="J22" s="5">
        <f t="shared" si="21"/>
        <v>31.470565390650325</v>
      </c>
      <c r="K22" s="6">
        <v>10</v>
      </c>
      <c r="L22" s="7">
        <f t="shared" si="17"/>
        <v>3.1470565390650327</v>
      </c>
      <c r="M22" s="8">
        <v>1.2</v>
      </c>
      <c r="N22" s="20">
        <f t="shared" si="18"/>
        <v>36406.89848481051</v>
      </c>
      <c r="O22" s="9">
        <f t="shared" si="19"/>
        <v>36406.94848481051</v>
      </c>
      <c r="P22" s="17">
        <f t="shared" si="20"/>
        <v>349.7636354518498</v>
      </c>
      <c r="Q22" s="17">
        <f t="shared" si="14"/>
        <v>14.57348481049374</v>
      </c>
      <c r="R22" s="1">
        <f t="shared" si="0"/>
        <v>0</v>
      </c>
      <c r="S22" s="1">
        <f t="shared" si="1"/>
        <v>0</v>
      </c>
      <c r="T22" s="1">
        <f t="shared" si="23"/>
        <v>0</v>
      </c>
      <c r="U22" s="1">
        <f t="shared" si="24"/>
        <v>0</v>
      </c>
      <c r="V22" s="1">
        <f t="shared" si="4"/>
        <v>0</v>
      </c>
      <c r="W22" s="10">
        <f t="shared" si="5"/>
        <v>1</v>
      </c>
      <c r="X22" s="11">
        <f t="shared" si="6"/>
        <v>1</v>
      </c>
      <c r="Y22" s="1">
        <f t="shared" si="7"/>
        <v>1</v>
      </c>
      <c r="Z22" s="1" t="str">
        <f t="shared" si="8"/>
        <v>N</v>
      </c>
      <c r="AA22" s="1">
        <f t="shared" si="9"/>
        <v>124</v>
      </c>
      <c r="AB22" s="124">
        <f t="shared" si="10"/>
        <v>0</v>
      </c>
      <c r="AC22" s="12">
        <f t="shared" si="25"/>
        <v>0</v>
      </c>
      <c r="AD22" s="13"/>
      <c r="AE22" s="12">
        <f t="shared" si="12"/>
        <v>0</v>
      </c>
    </row>
    <row r="23" spans="1:31" ht="14.25">
      <c r="A23" s="3"/>
      <c r="B23" s="19" t="s">
        <v>25</v>
      </c>
      <c r="C23" s="2">
        <v>0</v>
      </c>
      <c r="D23" s="15">
        <v>30</v>
      </c>
      <c r="E23" s="2" t="s">
        <v>22</v>
      </c>
      <c r="F23" s="23">
        <v>124</v>
      </c>
      <c r="G23" s="15">
        <v>37.27</v>
      </c>
      <c r="H23" s="24" t="s">
        <v>23</v>
      </c>
      <c r="I23" s="16">
        <f t="shared" si="22"/>
      </c>
      <c r="J23" s="5">
        <f t="shared" si="21"/>
        <v>31.72512373520922</v>
      </c>
      <c r="K23" s="6">
        <v>10</v>
      </c>
      <c r="L23" s="7">
        <f t="shared" si="17"/>
        <v>3.172512373520922</v>
      </c>
      <c r="M23" s="8">
        <v>1.2</v>
      </c>
      <c r="N23" s="20">
        <f t="shared" si="18"/>
        <v>36407.08067282608</v>
      </c>
      <c r="O23" s="9">
        <f t="shared" si="19"/>
        <v>36407.13067282608</v>
      </c>
      <c r="P23" s="17">
        <f t="shared" si="20"/>
        <v>354.1361478253707</v>
      </c>
      <c r="Q23" s="17">
        <f t="shared" si="14"/>
        <v>14.755672826057113</v>
      </c>
      <c r="R23" s="1">
        <f t="shared" si="0"/>
        <v>0</v>
      </c>
      <c r="S23" s="1">
        <f t="shared" si="1"/>
        <v>0</v>
      </c>
      <c r="T23" s="1">
        <f t="shared" si="23"/>
        <v>0</v>
      </c>
      <c r="U23" s="1">
        <f t="shared" si="24"/>
        <v>0</v>
      </c>
      <c r="V23" s="1">
        <f t="shared" si="4"/>
        <v>0</v>
      </c>
      <c r="W23" s="10">
        <f t="shared" si="5"/>
        <v>1</v>
      </c>
      <c r="X23" s="11">
        <f t="shared" si="6"/>
        <v>1</v>
      </c>
      <c r="Y23" s="1">
        <f t="shared" si="7"/>
        <v>0</v>
      </c>
      <c r="Z23" s="1" t="str">
        <f t="shared" si="8"/>
        <v>N</v>
      </c>
      <c r="AA23" s="1">
        <f t="shared" si="9"/>
        <v>124</v>
      </c>
      <c r="AB23" s="124">
        <f t="shared" si="10"/>
        <v>0</v>
      </c>
      <c r="AC23" s="12">
        <f t="shared" si="25"/>
        <v>0</v>
      </c>
      <c r="AD23" s="13"/>
      <c r="AE23" s="12">
        <f t="shared" si="12"/>
        <v>0</v>
      </c>
    </row>
    <row r="24" spans="1:31" s="103" customFormat="1" ht="15.75">
      <c r="A24" s="93" t="s">
        <v>26</v>
      </c>
      <c r="B24" s="123" t="s">
        <v>67</v>
      </c>
      <c r="C24" s="95">
        <v>0</v>
      </c>
      <c r="D24" s="96">
        <v>11.04</v>
      </c>
      <c r="E24" s="95" t="s">
        <v>27</v>
      </c>
      <c r="F24" s="97">
        <v>124</v>
      </c>
      <c r="G24" s="96">
        <v>23.46</v>
      </c>
      <c r="H24" s="98" t="s">
        <v>23</v>
      </c>
      <c r="I24" s="99">
        <f t="shared" si="22"/>
        <v>12.010199819534032</v>
      </c>
      <c r="J24" s="185">
        <f t="shared" si="21"/>
        <v>43.30120072983452</v>
      </c>
      <c r="K24" s="186">
        <v>10</v>
      </c>
      <c r="L24" s="187">
        <f t="shared" si="17"/>
        <v>4.330120072983452</v>
      </c>
      <c r="M24" s="100">
        <v>13</v>
      </c>
      <c r="N24" s="109">
        <f t="shared" si="18"/>
        <v>36407.31109449579</v>
      </c>
      <c r="O24" s="110">
        <f t="shared" si="19"/>
        <v>36407.85276116245</v>
      </c>
      <c r="P24" s="128">
        <f t="shared" si="20"/>
        <v>371.46626789835415</v>
      </c>
      <c r="Q24" s="128">
        <f t="shared" si="14"/>
        <v>15.477761162431422</v>
      </c>
      <c r="R24" s="121">
        <f t="shared" si="0"/>
        <v>1</v>
      </c>
      <c r="S24" s="129">
        <f t="shared" si="1"/>
        <v>0</v>
      </c>
      <c r="T24" s="129">
        <f t="shared" si="23"/>
        <v>0</v>
      </c>
      <c r="U24" s="129">
        <f t="shared" si="24"/>
        <v>0</v>
      </c>
      <c r="V24" s="129">
        <f t="shared" si="4"/>
        <v>0</v>
      </c>
      <c r="W24" s="130">
        <f t="shared" si="5"/>
        <v>-1</v>
      </c>
      <c r="X24" s="131">
        <f t="shared" si="6"/>
        <v>1</v>
      </c>
      <c r="Y24" s="121">
        <f t="shared" si="7"/>
        <v>0</v>
      </c>
      <c r="Z24" s="121" t="str">
        <f t="shared" si="8"/>
        <v>S</v>
      </c>
      <c r="AA24" s="121">
        <f t="shared" si="9"/>
        <v>124</v>
      </c>
      <c r="AB24" s="133" t="str">
        <f t="shared" si="10"/>
        <v>R</v>
      </c>
      <c r="AC24" s="132">
        <f t="shared" si="25"/>
        <v>36407.31109449579</v>
      </c>
      <c r="AD24" s="104">
        <v>36041</v>
      </c>
      <c r="AE24" s="111">
        <f t="shared" si="12"/>
        <v>12.010199819534032</v>
      </c>
    </row>
    <row r="25" spans="1:31" ht="14.25">
      <c r="A25" s="22"/>
      <c r="B25" s="19" t="s">
        <v>25</v>
      </c>
      <c r="C25" s="14">
        <v>0</v>
      </c>
      <c r="D25" s="15">
        <v>30</v>
      </c>
      <c r="E25" s="14" t="s">
        <v>27</v>
      </c>
      <c r="F25" s="23">
        <v>124</v>
      </c>
      <c r="G25" s="15">
        <v>28.56</v>
      </c>
      <c r="H25" s="24" t="s">
        <v>23</v>
      </c>
      <c r="I25" s="16">
        <f t="shared" si="22"/>
      </c>
      <c r="J25" s="5">
        <f>180/PI()*60*ACOS((SIN(PI()/180*W24*(C24+D24/60))*SIN(PI()/180*W25*(C25+D25/60)))+(COS(PI()/180*W24*(C24+D24/60))*COS(PI()/180*W25*(C25+D25/60))*COS(PI()/180*(X25*(F25+G25/60)-X24*(F24+G24/60)))))</f>
        <v>19.63391472318201</v>
      </c>
      <c r="K25" s="6">
        <v>10</v>
      </c>
      <c r="L25" s="7">
        <f t="shared" si="17"/>
        <v>1.9633914723182009</v>
      </c>
      <c r="M25" s="8">
        <v>1.2</v>
      </c>
      <c r="N25" s="20">
        <f>O24+L25/24</f>
        <v>36407.93456914047</v>
      </c>
      <c r="O25" s="9">
        <f t="shared" si="19"/>
        <v>36407.98456914047</v>
      </c>
      <c r="P25" s="17">
        <f>P24+L25+M25</f>
        <v>374.62965937067236</v>
      </c>
      <c r="Q25" s="17">
        <f t="shared" si="14"/>
        <v>15.609569140444682</v>
      </c>
      <c r="R25" s="1">
        <f t="shared" si="0"/>
        <v>0</v>
      </c>
      <c r="S25" s="1">
        <f t="shared" si="1"/>
        <v>0</v>
      </c>
      <c r="T25" s="1">
        <f t="shared" si="23"/>
        <v>0</v>
      </c>
      <c r="U25" s="1">
        <f t="shared" si="24"/>
        <v>0</v>
      </c>
      <c r="V25" s="1">
        <f t="shared" si="4"/>
        <v>0</v>
      </c>
      <c r="W25" s="10">
        <f t="shared" si="5"/>
        <v>-1</v>
      </c>
      <c r="X25" s="11">
        <f t="shared" si="6"/>
        <v>1</v>
      </c>
      <c r="Y25" s="1">
        <f t="shared" si="7"/>
        <v>0</v>
      </c>
      <c r="Z25" s="1" t="str">
        <f t="shared" si="8"/>
        <v>S</v>
      </c>
      <c r="AA25" s="1">
        <f t="shared" si="9"/>
        <v>124</v>
      </c>
      <c r="AB25" s="124">
        <f t="shared" si="10"/>
        <v>0</v>
      </c>
      <c r="AC25" s="12">
        <f t="shared" si="25"/>
        <v>0</v>
      </c>
      <c r="AD25" s="13"/>
      <c r="AE25" s="12">
        <f t="shared" si="12"/>
        <v>0</v>
      </c>
    </row>
    <row r="26" spans="1:31" ht="14.25">
      <c r="A26" s="3"/>
      <c r="B26" s="19" t="s">
        <v>25</v>
      </c>
      <c r="C26" s="2">
        <v>1</v>
      </c>
      <c r="D26" s="4">
        <v>0</v>
      </c>
      <c r="E26" s="14" t="s">
        <v>27</v>
      </c>
      <c r="F26" s="23">
        <v>124</v>
      </c>
      <c r="G26" s="15">
        <v>36.97</v>
      </c>
      <c r="H26" s="24" t="s">
        <v>23</v>
      </c>
      <c r="I26" s="16">
        <f t="shared" si="22"/>
      </c>
      <c r="J26" s="5">
        <f>180/PI()*60*ACOS((SIN(PI()/180*W25*(C25+D25/60))*SIN(PI()/180*W26*(C26+D26/60)))+(COS(PI()/180*W25*(C25+D25/60))*COS(PI()/180*W26*(C26+D26/60))*COS(PI()/180*(X26*(F26+G26/60)-X25*(F25+G25/60)))))</f>
        <v>31.156308070919398</v>
      </c>
      <c r="K26" s="6">
        <v>10</v>
      </c>
      <c r="L26" s="7">
        <f t="shared" si="17"/>
        <v>3.11563080709194</v>
      </c>
      <c r="M26" s="8">
        <v>1.2</v>
      </c>
      <c r="N26" s="20">
        <f t="shared" si="18"/>
        <v>36408.11438709076</v>
      </c>
      <c r="O26" s="9">
        <f t="shared" si="19"/>
        <v>36408.164387090765</v>
      </c>
      <c r="P26" s="17">
        <f>P25+L26+M26</f>
        <v>378.94529017776426</v>
      </c>
      <c r="Q26" s="17">
        <f t="shared" si="14"/>
        <v>15.789387090740178</v>
      </c>
      <c r="R26" s="1">
        <f t="shared" si="0"/>
        <v>0</v>
      </c>
      <c r="S26" s="1">
        <f t="shared" si="1"/>
        <v>0</v>
      </c>
      <c r="T26" s="1">
        <f t="shared" si="23"/>
        <v>0</v>
      </c>
      <c r="U26" s="1">
        <f t="shared" si="24"/>
        <v>0</v>
      </c>
      <c r="V26" s="1">
        <f t="shared" si="4"/>
        <v>0</v>
      </c>
      <c r="W26" s="10">
        <f t="shared" si="5"/>
        <v>-1</v>
      </c>
      <c r="X26" s="11">
        <f t="shared" si="6"/>
        <v>1</v>
      </c>
      <c r="Y26" s="1">
        <f t="shared" si="7"/>
        <v>1</v>
      </c>
      <c r="Z26" s="1" t="str">
        <f t="shared" si="8"/>
        <v>S</v>
      </c>
      <c r="AA26" s="1">
        <f t="shared" si="9"/>
        <v>124</v>
      </c>
      <c r="AB26" s="124">
        <f t="shared" si="10"/>
        <v>0</v>
      </c>
      <c r="AC26" s="12">
        <f t="shared" si="25"/>
        <v>0</v>
      </c>
      <c r="AD26" s="13"/>
      <c r="AE26" s="12">
        <f t="shared" si="12"/>
        <v>0</v>
      </c>
    </row>
    <row r="27" spans="1:31" ht="14.25">
      <c r="A27" s="3"/>
      <c r="B27" s="19" t="s">
        <v>25</v>
      </c>
      <c r="C27" s="2">
        <v>1</v>
      </c>
      <c r="D27" s="15">
        <v>30</v>
      </c>
      <c r="E27" s="14" t="s">
        <v>27</v>
      </c>
      <c r="F27" s="23">
        <v>124</v>
      </c>
      <c r="G27" s="15">
        <v>45.24</v>
      </c>
      <c r="H27" s="24" t="s">
        <v>23</v>
      </c>
      <c r="I27" s="16">
        <f t="shared" si="22"/>
      </c>
      <c r="J27" s="5">
        <f t="shared" si="21"/>
        <v>31.11848193744826</v>
      </c>
      <c r="K27" s="6">
        <v>10</v>
      </c>
      <c r="L27" s="7">
        <f t="shared" si="17"/>
        <v>3.1118481937448257</v>
      </c>
      <c r="M27" s="8">
        <v>1.2</v>
      </c>
      <c r="N27" s="20">
        <f t="shared" si="18"/>
        <v>36408.29404743217</v>
      </c>
      <c r="O27" s="9">
        <f t="shared" si="19"/>
        <v>36408.344047432176</v>
      </c>
      <c r="P27" s="17">
        <f>P26+L27+M27</f>
        <v>383.2571383715091</v>
      </c>
      <c r="Q27" s="17">
        <f t="shared" si="14"/>
        <v>15.969047432146212</v>
      </c>
      <c r="R27" s="1">
        <f t="shared" si="0"/>
        <v>0</v>
      </c>
      <c r="S27" s="1">
        <f t="shared" si="1"/>
        <v>0</v>
      </c>
      <c r="T27" s="1">
        <f t="shared" si="23"/>
        <v>0</v>
      </c>
      <c r="U27" s="1">
        <f t="shared" si="24"/>
        <v>0</v>
      </c>
      <c r="V27" s="1">
        <f t="shared" si="4"/>
        <v>0</v>
      </c>
      <c r="W27" s="10">
        <f t="shared" si="5"/>
        <v>-1</v>
      </c>
      <c r="X27" s="11">
        <f t="shared" si="6"/>
        <v>1</v>
      </c>
      <c r="Y27" s="1">
        <f t="shared" si="7"/>
        <v>1</v>
      </c>
      <c r="Z27" s="1" t="str">
        <f t="shared" si="8"/>
        <v>S</v>
      </c>
      <c r="AA27" s="1">
        <f t="shared" si="9"/>
        <v>124</v>
      </c>
      <c r="AB27" s="124">
        <f t="shared" si="10"/>
        <v>0</v>
      </c>
      <c r="AC27" s="12">
        <f t="shared" si="25"/>
        <v>0</v>
      </c>
      <c r="AD27" s="13"/>
      <c r="AE27" s="12">
        <f t="shared" si="12"/>
        <v>0</v>
      </c>
    </row>
    <row r="28" spans="1:31" s="121" customFormat="1" ht="15.75">
      <c r="A28" s="172" t="s">
        <v>24</v>
      </c>
      <c r="B28" s="178" t="s">
        <v>64</v>
      </c>
      <c r="C28" s="179">
        <v>2</v>
      </c>
      <c r="D28" s="180">
        <v>2.94</v>
      </c>
      <c r="E28" s="179" t="s">
        <v>27</v>
      </c>
      <c r="F28" s="181">
        <v>124</v>
      </c>
      <c r="G28" s="180">
        <v>54.12</v>
      </c>
      <c r="H28" s="182" t="s">
        <v>23</v>
      </c>
      <c r="I28" s="183">
        <f t="shared" si="22"/>
        <v>7.163481723500481</v>
      </c>
      <c r="J28" s="185">
        <f t="shared" si="21"/>
        <v>34.114832301332605</v>
      </c>
      <c r="K28" s="186">
        <v>10</v>
      </c>
      <c r="L28" s="187">
        <f t="shared" si="17"/>
        <v>3.4114832301332605</v>
      </c>
      <c r="M28" s="219">
        <v>2</v>
      </c>
      <c r="N28" s="222">
        <f t="shared" si="18"/>
        <v>36408.486192566765</v>
      </c>
      <c r="O28" s="223">
        <f t="shared" si="19"/>
        <v>36408.5695259001</v>
      </c>
      <c r="P28" s="128">
        <f t="shared" si="20"/>
        <v>388.66862160164237</v>
      </c>
      <c r="Q28" s="128">
        <f t="shared" si="14"/>
        <v>16.19452590006843</v>
      </c>
      <c r="R28" s="129">
        <f t="shared" si="0"/>
        <v>0</v>
      </c>
      <c r="S28" s="121">
        <f t="shared" si="1"/>
        <v>1</v>
      </c>
      <c r="T28" s="129">
        <f t="shared" si="23"/>
        <v>0</v>
      </c>
      <c r="U28" s="129">
        <f t="shared" si="24"/>
        <v>0</v>
      </c>
      <c r="V28" s="129">
        <f t="shared" si="4"/>
        <v>0</v>
      </c>
      <c r="W28" s="130">
        <f t="shared" si="5"/>
        <v>-1</v>
      </c>
      <c r="X28" s="131">
        <f t="shared" si="6"/>
        <v>1</v>
      </c>
      <c r="Y28" s="121">
        <f t="shared" si="7"/>
        <v>2</v>
      </c>
      <c r="Z28" s="121" t="str">
        <f t="shared" si="8"/>
        <v>S</v>
      </c>
      <c r="AA28" s="121">
        <f t="shared" si="9"/>
        <v>124</v>
      </c>
      <c r="AB28" s="133" t="str">
        <f t="shared" si="10"/>
        <v>V</v>
      </c>
      <c r="AC28" s="132">
        <f t="shared" si="25"/>
        <v>36408.486192566765</v>
      </c>
      <c r="AD28" s="104">
        <v>36190</v>
      </c>
      <c r="AE28" s="111">
        <f t="shared" si="12"/>
        <v>7.163481723500481</v>
      </c>
    </row>
    <row r="29" spans="1:31" ht="14.25">
      <c r="A29" s="21"/>
      <c r="B29" s="19" t="s">
        <v>25</v>
      </c>
      <c r="C29" s="14">
        <v>2</v>
      </c>
      <c r="D29" s="15">
        <v>30</v>
      </c>
      <c r="E29" s="14" t="s">
        <v>27</v>
      </c>
      <c r="F29" s="23">
        <v>124</v>
      </c>
      <c r="G29" s="15">
        <v>54.57</v>
      </c>
      <c r="H29" s="24" t="s">
        <v>23</v>
      </c>
      <c r="I29" s="16">
        <f t="shared" si="22"/>
      </c>
      <c r="J29" s="5">
        <f aca="true" t="shared" si="26" ref="J29:J35">180/PI()*60*ACOS((SIN(PI()/180*W28*(C28+D28/60))*SIN(PI()/180*W29*(C29+D29/60)))+(COS(PI()/180*W28*(C28+D28/60))*COS(PI()/180*W29*(C29+D29/60))*COS(PI()/180*(X29*(F29+G29/60)-X28*(F28+G28/60)))))</f>
        <v>27.06373551453266</v>
      </c>
      <c r="K29" s="6">
        <v>10</v>
      </c>
      <c r="L29" s="7">
        <f t="shared" si="17"/>
        <v>2.706373551453266</v>
      </c>
      <c r="M29" s="8">
        <v>1.2</v>
      </c>
      <c r="N29" s="20">
        <f t="shared" si="18"/>
        <v>36408.68229146474</v>
      </c>
      <c r="O29" s="9">
        <f t="shared" si="19"/>
        <v>36408.732291464745</v>
      </c>
      <c r="P29" s="17">
        <f t="shared" si="20"/>
        <v>392.57499515309564</v>
      </c>
      <c r="Q29" s="17">
        <f t="shared" si="14"/>
        <v>16.35729146471232</v>
      </c>
      <c r="R29" s="1">
        <f t="shared" si="0"/>
        <v>0</v>
      </c>
      <c r="S29" s="1">
        <f t="shared" si="1"/>
        <v>0</v>
      </c>
      <c r="T29" s="1">
        <f t="shared" si="23"/>
        <v>0</v>
      </c>
      <c r="U29" s="1">
        <f t="shared" si="24"/>
        <v>0</v>
      </c>
      <c r="V29" s="1">
        <f t="shared" si="4"/>
        <v>0</v>
      </c>
      <c r="W29" s="10">
        <f t="shared" si="5"/>
        <v>-1</v>
      </c>
      <c r="X29" s="11">
        <f t="shared" si="6"/>
        <v>1</v>
      </c>
      <c r="Y29" s="1">
        <f t="shared" si="7"/>
        <v>2</v>
      </c>
      <c r="Z29" s="1" t="str">
        <f t="shared" si="8"/>
        <v>S</v>
      </c>
      <c r="AA29" s="1">
        <f t="shared" si="9"/>
        <v>124</v>
      </c>
      <c r="AB29" s="124">
        <f t="shared" si="10"/>
        <v>0</v>
      </c>
      <c r="AC29" s="12">
        <f t="shared" si="25"/>
        <v>0</v>
      </c>
      <c r="AD29" s="13"/>
      <c r="AE29" s="12">
        <f t="shared" si="12"/>
        <v>0</v>
      </c>
    </row>
    <row r="30" spans="1:31" ht="14.25">
      <c r="A30" s="3"/>
      <c r="B30" s="19" t="s">
        <v>25</v>
      </c>
      <c r="C30" s="2">
        <v>3</v>
      </c>
      <c r="D30" s="4">
        <v>0</v>
      </c>
      <c r="E30" s="2" t="s">
        <v>27</v>
      </c>
      <c r="F30" s="23">
        <v>124</v>
      </c>
      <c r="G30" s="15">
        <v>54.73</v>
      </c>
      <c r="H30" s="24" t="s">
        <v>23</v>
      </c>
      <c r="I30" s="16">
        <f aca="true" t="shared" si="27" ref="I30:I35">IF(R30=1,AE30,IF(S30=1,AE30,IF(T30=1,AE30,IF(U30=1,AE30,IF(V30=1,AE30,"")))))</f>
      </c>
      <c r="J30" s="5">
        <f t="shared" si="26"/>
        <v>30.000425678782978</v>
      </c>
      <c r="K30" s="6">
        <v>10</v>
      </c>
      <c r="L30" s="7">
        <f>J30/K30</f>
        <v>3.000042567878298</v>
      </c>
      <c r="M30" s="8">
        <v>1.2</v>
      </c>
      <c r="N30" s="20">
        <f aca="true" t="shared" si="28" ref="N30:N35">O29+L30/24</f>
        <v>36408.857293238405</v>
      </c>
      <c r="O30" s="9">
        <f>N30+M30/24</f>
        <v>36408.90729323841</v>
      </c>
      <c r="P30" s="17">
        <f aca="true" t="shared" si="29" ref="P30:P36">P29+L30+M30</f>
        <v>396.77503772097396</v>
      </c>
      <c r="Q30" s="17">
        <f t="shared" si="14"/>
        <v>16.532293238373914</v>
      </c>
      <c r="R30" s="1">
        <f>IF(A30="R",1,0)</f>
        <v>0</v>
      </c>
      <c r="S30" s="1">
        <f>IF(A30="V",1,0)</f>
        <v>0</v>
      </c>
      <c r="T30" s="1">
        <f aca="true" t="shared" si="30" ref="T30:T35">IF(A30="R E",1,0)</f>
        <v>0</v>
      </c>
      <c r="U30" s="1">
        <f aca="true" t="shared" si="31" ref="U30:U35">IF(A30="S",1,0)</f>
        <v>0</v>
      </c>
      <c r="V30" s="1">
        <f>IF(A30="D",1,0)</f>
        <v>0</v>
      </c>
      <c r="W30" s="10">
        <f>IF(E30="N",1,-1)</f>
        <v>-1</v>
      </c>
      <c r="X30" s="11">
        <f>IF(H30="W",1,-1)</f>
        <v>1</v>
      </c>
      <c r="Y30" s="1">
        <f>C30</f>
        <v>3</v>
      </c>
      <c r="Z30" s="1" t="str">
        <f t="shared" si="8"/>
        <v>S</v>
      </c>
      <c r="AA30" s="1">
        <f>F30</f>
        <v>124</v>
      </c>
      <c r="AB30" s="124">
        <f>IF(R30=1,"R",IF(S30=1,"V",0))</f>
        <v>0</v>
      </c>
      <c r="AC30" s="12">
        <f t="shared" si="25"/>
        <v>0</v>
      </c>
      <c r="AD30" s="13"/>
      <c r="AE30" s="12">
        <f t="shared" si="12"/>
        <v>0</v>
      </c>
    </row>
    <row r="31" spans="1:31" ht="14.25">
      <c r="A31" s="3"/>
      <c r="B31" s="19" t="s">
        <v>25</v>
      </c>
      <c r="C31" s="2">
        <v>4</v>
      </c>
      <c r="D31" s="4">
        <v>0</v>
      </c>
      <c r="E31" s="2" t="s">
        <v>27</v>
      </c>
      <c r="F31" s="23">
        <v>124</v>
      </c>
      <c r="G31" s="15">
        <v>55.33</v>
      </c>
      <c r="H31" s="24" t="s">
        <v>23</v>
      </c>
      <c r="I31" s="16">
        <f t="shared" si="27"/>
      </c>
      <c r="J31" s="5">
        <f t="shared" si="26"/>
        <v>60.00298866806532</v>
      </c>
      <c r="K31" s="6">
        <v>10</v>
      </c>
      <c r="L31" s="7">
        <f t="shared" si="17"/>
        <v>6.000298866806532</v>
      </c>
      <c r="M31" s="8">
        <v>1.2</v>
      </c>
      <c r="N31" s="20">
        <f t="shared" si="28"/>
        <v>36409.157305691195</v>
      </c>
      <c r="O31" s="9">
        <f t="shared" si="19"/>
        <v>36409.2073056912</v>
      </c>
      <c r="P31" s="17">
        <f t="shared" si="29"/>
        <v>403.9753365877805</v>
      </c>
      <c r="Q31" s="17">
        <f t="shared" si="14"/>
        <v>16.83230569115752</v>
      </c>
      <c r="R31" s="1">
        <f t="shared" si="0"/>
        <v>0</v>
      </c>
      <c r="S31" s="1">
        <f t="shared" si="1"/>
        <v>0</v>
      </c>
      <c r="T31" s="1">
        <f t="shared" si="30"/>
        <v>0</v>
      </c>
      <c r="U31" s="1">
        <f t="shared" si="31"/>
        <v>0</v>
      </c>
      <c r="V31" s="1">
        <f t="shared" si="4"/>
        <v>0</v>
      </c>
      <c r="W31" s="10">
        <f t="shared" si="5"/>
        <v>-1</v>
      </c>
      <c r="X31" s="11">
        <f t="shared" si="6"/>
        <v>1</v>
      </c>
      <c r="Y31" s="1">
        <f t="shared" si="7"/>
        <v>4</v>
      </c>
      <c r="Z31" s="1" t="str">
        <f t="shared" si="8"/>
        <v>S</v>
      </c>
      <c r="AA31" s="1">
        <f t="shared" si="9"/>
        <v>124</v>
      </c>
      <c r="AB31" s="124">
        <f t="shared" si="10"/>
        <v>0</v>
      </c>
      <c r="AC31" s="12">
        <f t="shared" si="25"/>
        <v>0</v>
      </c>
      <c r="AD31" s="13"/>
      <c r="AE31" s="12">
        <f t="shared" si="12"/>
        <v>0</v>
      </c>
    </row>
    <row r="32" spans="1:31" s="103" customFormat="1" ht="15.75">
      <c r="A32" s="172" t="s">
        <v>24</v>
      </c>
      <c r="B32" s="178" t="s">
        <v>64</v>
      </c>
      <c r="C32" s="189">
        <v>4</v>
      </c>
      <c r="D32" s="190">
        <v>59.46</v>
      </c>
      <c r="E32" s="191" t="s">
        <v>27</v>
      </c>
      <c r="F32" s="181">
        <v>124</v>
      </c>
      <c r="G32" s="190">
        <v>56.1</v>
      </c>
      <c r="H32" s="183" t="s">
        <v>23</v>
      </c>
      <c r="I32" s="183">
        <f t="shared" si="27"/>
        <v>7.228035289703556</v>
      </c>
      <c r="J32" s="185">
        <f t="shared" si="26"/>
        <v>59.46495474250442</v>
      </c>
      <c r="K32" s="186">
        <v>10</v>
      </c>
      <c r="L32" s="187">
        <f t="shared" si="17"/>
        <v>5.946495474250442</v>
      </c>
      <c r="M32" s="219">
        <v>2</v>
      </c>
      <c r="N32" s="222">
        <f t="shared" si="28"/>
        <v>36409.45507633596</v>
      </c>
      <c r="O32" s="223">
        <f t="shared" si="19"/>
        <v>36409.538409669294</v>
      </c>
      <c r="P32" s="128">
        <f t="shared" si="29"/>
        <v>411.92183206203094</v>
      </c>
      <c r="Q32" s="128">
        <f t="shared" si="14"/>
        <v>17.16340966925129</v>
      </c>
      <c r="R32" s="129">
        <f t="shared" si="0"/>
        <v>0</v>
      </c>
      <c r="S32" s="121">
        <f t="shared" si="1"/>
        <v>1</v>
      </c>
      <c r="T32" s="129">
        <f t="shared" si="30"/>
        <v>0</v>
      </c>
      <c r="U32" s="129">
        <f t="shared" si="31"/>
        <v>0</v>
      </c>
      <c r="V32" s="129">
        <f t="shared" si="4"/>
        <v>0</v>
      </c>
      <c r="W32" s="130">
        <f t="shared" si="5"/>
        <v>-1</v>
      </c>
      <c r="X32" s="131">
        <f t="shared" si="6"/>
        <v>1</v>
      </c>
      <c r="Y32" s="121">
        <f t="shared" si="7"/>
        <v>4</v>
      </c>
      <c r="Z32" s="121" t="str">
        <f t="shared" si="8"/>
        <v>S</v>
      </c>
      <c r="AA32" s="121">
        <f t="shared" si="9"/>
        <v>124</v>
      </c>
      <c r="AB32" s="133" t="str">
        <f t="shared" si="10"/>
        <v>V</v>
      </c>
      <c r="AC32" s="132">
        <f t="shared" si="25"/>
        <v>36409.45507633596</v>
      </c>
      <c r="AD32" s="104">
        <v>36189</v>
      </c>
      <c r="AE32" s="111">
        <f t="shared" si="12"/>
        <v>7.228035289703556</v>
      </c>
    </row>
    <row r="33" spans="1:31" ht="14.25">
      <c r="A33" s="3"/>
      <c r="B33" s="19" t="s">
        <v>25</v>
      </c>
      <c r="C33" s="2">
        <v>6</v>
      </c>
      <c r="D33" s="4">
        <v>0</v>
      </c>
      <c r="E33" s="25" t="s">
        <v>27</v>
      </c>
      <c r="F33" s="23">
        <v>124</v>
      </c>
      <c r="G33" s="4">
        <v>57.74</v>
      </c>
      <c r="H33" s="16" t="s">
        <v>23</v>
      </c>
      <c r="I33" s="16">
        <f t="shared" si="27"/>
      </c>
      <c r="J33" s="5">
        <f t="shared" si="26"/>
        <v>60.56200510008423</v>
      </c>
      <c r="K33" s="6">
        <v>10</v>
      </c>
      <c r="L33" s="7">
        <f t="shared" si="17"/>
        <v>6.056200510008423</v>
      </c>
      <c r="M33" s="8">
        <v>1.2</v>
      </c>
      <c r="N33" s="20">
        <f t="shared" si="28"/>
        <v>36409.79075135721</v>
      </c>
      <c r="O33" s="9">
        <f t="shared" si="19"/>
        <v>36409.84075135722</v>
      </c>
      <c r="P33" s="17">
        <f t="shared" si="29"/>
        <v>419.17803257203934</v>
      </c>
      <c r="Q33" s="17">
        <f t="shared" si="14"/>
        <v>17.465751357168305</v>
      </c>
      <c r="R33" s="1">
        <f t="shared" si="0"/>
        <v>0</v>
      </c>
      <c r="S33" s="1">
        <f t="shared" si="1"/>
        <v>0</v>
      </c>
      <c r="T33" s="1">
        <f t="shared" si="30"/>
        <v>0</v>
      </c>
      <c r="U33" s="1">
        <f t="shared" si="31"/>
        <v>0</v>
      </c>
      <c r="V33" s="1">
        <f t="shared" si="4"/>
        <v>0</v>
      </c>
      <c r="W33" s="10">
        <f t="shared" si="5"/>
        <v>-1</v>
      </c>
      <c r="X33" s="11">
        <f t="shared" si="6"/>
        <v>1</v>
      </c>
      <c r="Y33" s="1">
        <f t="shared" si="7"/>
        <v>6</v>
      </c>
      <c r="Z33" s="1" t="str">
        <f t="shared" si="8"/>
        <v>S</v>
      </c>
      <c r="AA33" s="1">
        <f t="shared" si="9"/>
        <v>124</v>
      </c>
      <c r="AB33" s="124">
        <f t="shared" si="10"/>
        <v>0</v>
      </c>
      <c r="AC33" s="12">
        <f t="shared" si="25"/>
        <v>0</v>
      </c>
      <c r="AD33" s="13"/>
      <c r="AE33" s="12">
        <f t="shared" si="12"/>
        <v>0</v>
      </c>
    </row>
    <row r="34" spans="1:31" ht="14.25">
      <c r="A34" s="3"/>
      <c r="B34" s="19" t="s">
        <v>25</v>
      </c>
      <c r="C34" s="2">
        <v>7</v>
      </c>
      <c r="D34" s="4">
        <v>0</v>
      </c>
      <c r="E34" s="25" t="s">
        <v>27</v>
      </c>
      <c r="F34" s="23">
        <v>124</v>
      </c>
      <c r="G34" s="4">
        <v>59.36</v>
      </c>
      <c r="H34" s="16" t="s">
        <v>23</v>
      </c>
      <c r="I34" s="16">
        <f t="shared" si="27"/>
      </c>
      <c r="J34" s="5">
        <f t="shared" si="26"/>
        <v>60.02158528457472</v>
      </c>
      <c r="K34" s="6">
        <v>10</v>
      </c>
      <c r="L34" s="7">
        <f t="shared" si="17"/>
        <v>6.002158528457472</v>
      </c>
      <c r="M34" s="8">
        <v>1.2</v>
      </c>
      <c r="N34" s="20">
        <f t="shared" si="28"/>
        <v>36410.0908412959</v>
      </c>
      <c r="O34" s="9">
        <f t="shared" si="19"/>
        <v>36410.140841295906</v>
      </c>
      <c r="P34" s="17">
        <f t="shared" si="29"/>
        <v>426.3801911004968</v>
      </c>
      <c r="Q34" s="17">
        <f t="shared" si="14"/>
        <v>17.765841295854035</v>
      </c>
      <c r="R34" s="1">
        <f t="shared" si="0"/>
        <v>0</v>
      </c>
      <c r="S34" s="1">
        <f t="shared" si="1"/>
        <v>0</v>
      </c>
      <c r="T34" s="1">
        <f t="shared" si="30"/>
        <v>0</v>
      </c>
      <c r="U34" s="1">
        <f t="shared" si="31"/>
        <v>0</v>
      </c>
      <c r="V34" s="1">
        <f t="shared" si="4"/>
        <v>0</v>
      </c>
      <c r="W34" s="10">
        <f t="shared" si="5"/>
        <v>-1</v>
      </c>
      <c r="X34" s="11">
        <f t="shared" si="6"/>
        <v>1</v>
      </c>
      <c r="Y34" s="1">
        <f t="shared" si="7"/>
        <v>7</v>
      </c>
      <c r="Z34" s="1" t="str">
        <f t="shared" si="8"/>
        <v>S</v>
      </c>
      <c r="AA34" s="1">
        <f t="shared" si="9"/>
        <v>124</v>
      </c>
      <c r="AB34" s="124">
        <f t="shared" si="10"/>
        <v>0</v>
      </c>
      <c r="AC34" s="12">
        <f t="shared" si="25"/>
        <v>0</v>
      </c>
      <c r="AD34" s="13"/>
      <c r="AE34" s="12">
        <f t="shared" si="12"/>
        <v>0</v>
      </c>
    </row>
    <row r="35" spans="1:31" s="121" customFormat="1" ht="15.75">
      <c r="A35" s="105" t="s">
        <v>26</v>
      </c>
      <c r="B35" s="94" t="s">
        <v>60</v>
      </c>
      <c r="C35" s="95">
        <v>7</v>
      </c>
      <c r="D35" s="96">
        <v>58.98</v>
      </c>
      <c r="E35" s="95" t="s">
        <v>27</v>
      </c>
      <c r="F35" s="97">
        <v>125</v>
      </c>
      <c r="G35" s="96">
        <v>1.14</v>
      </c>
      <c r="H35" s="98" t="s">
        <v>23</v>
      </c>
      <c r="I35" s="99">
        <f t="shared" si="27"/>
        <v>11.684809878114258</v>
      </c>
      <c r="J35" s="185">
        <f t="shared" si="26"/>
        <v>59.00639677968406</v>
      </c>
      <c r="K35" s="186">
        <v>10</v>
      </c>
      <c r="L35" s="187">
        <f>J35/K35</f>
        <v>5.900639677968406</v>
      </c>
      <c r="M35" s="100">
        <v>10</v>
      </c>
      <c r="N35" s="109">
        <f t="shared" si="28"/>
        <v>36410.386701282485</v>
      </c>
      <c r="O35" s="110">
        <f>N35+M35/24</f>
        <v>36410.80336794915</v>
      </c>
      <c r="P35" s="128">
        <f t="shared" si="29"/>
        <v>442.2808307784652</v>
      </c>
      <c r="Q35" s="128">
        <f t="shared" si="14"/>
        <v>18.428367949102718</v>
      </c>
      <c r="R35" s="121">
        <f>IF(A35="R",1,0)</f>
        <v>1</v>
      </c>
      <c r="S35" s="129">
        <f>IF(A35="V",1,0)</f>
        <v>0</v>
      </c>
      <c r="T35" s="129">
        <f t="shared" si="30"/>
        <v>0</v>
      </c>
      <c r="U35" s="129">
        <f t="shared" si="31"/>
        <v>0</v>
      </c>
      <c r="V35" s="129">
        <f>IF(A35="D",1,0)</f>
        <v>0</v>
      </c>
      <c r="W35" s="130">
        <f>IF(E35="N",1,-1)</f>
        <v>-1</v>
      </c>
      <c r="X35" s="131">
        <f>IF(H35="W",1,-1)</f>
        <v>1</v>
      </c>
      <c r="Y35" s="121">
        <f>C35</f>
        <v>7</v>
      </c>
      <c r="Z35" s="121" t="str">
        <f>E35</f>
        <v>S</v>
      </c>
      <c r="AA35" s="121">
        <f>F35</f>
        <v>125</v>
      </c>
      <c r="AB35" s="133" t="str">
        <f>IF(R35=1,"R",IF(S35=1,"V",0))</f>
        <v>R</v>
      </c>
      <c r="AC35" s="132">
        <f t="shared" si="25"/>
        <v>36410.386701282485</v>
      </c>
      <c r="AD35" s="104">
        <v>36054</v>
      </c>
      <c r="AE35" s="111">
        <f t="shared" si="12"/>
        <v>11.684809878114258</v>
      </c>
    </row>
    <row r="36" spans="1:176" s="117" customFormat="1" ht="15.75" customHeight="1">
      <c r="A36" s="85"/>
      <c r="B36" s="86" t="s">
        <v>54</v>
      </c>
      <c r="C36" s="112">
        <v>8</v>
      </c>
      <c r="D36" s="87">
        <v>52</v>
      </c>
      <c r="E36" s="88" t="s">
        <v>27</v>
      </c>
      <c r="F36" s="89">
        <v>140</v>
      </c>
      <c r="G36" s="87">
        <v>8</v>
      </c>
      <c r="H36" s="88" t="s">
        <v>23</v>
      </c>
      <c r="I36" s="90">
        <f>IF(R36=1,AE36,IF(S36=1,AE36,IF(T36=1,AE36,IF(U36=1,AE36,IF(V36=1,AE36,"")))))</f>
      </c>
      <c r="J36" s="185">
        <f>180/PI()*60*ACOS((SIN(PI()/180*W35*(C35+D35/60))*SIN(PI()/180*W36*(C36+D36/60)))+(COS(PI()/180*W35*(C35+D35/60))*COS(PI()/180*W36*(C36+D36/60))*COS(PI()/180*(X36*(F36+G36/60)-X35*(F35+G35/60)))))</f>
        <v>898.5738767747754</v>
      </c>
      <c r="K36" s="186">
        <v>10</v>
      </c>
      <c r="L36" s="187">
        <f>J36/K36</f>
        <v>89.85738767747753</v>
      </c>
      <c r="M36" s="91">
        <v>66</v>
      </c>
      <c r="N36" s="115">
        <f>O35+L36/24</f>
        <v>36414.547425769044</v>
      </c>
      <c r="O36" s="116">
        <f>N36+M36/24</f>
        <v>36417.297425769044</v>
      </c>
      <c r="P36" s="128">
        <f t="shared" si="29"/>
        <v>598.1382184559427</v>
      </c>
      <c r="Q36" s="128">
        <f t="shared" si="14"/>
        <v>24.922425768997613</v>
      </c>
      <c r="R36" s="129">
        <f>IF(A36="R",1,0)</f>
        <v>0</v>
      </c>
      <c r="S36" s="129">
        <f>IF(A36="V",1,0)</f>
        <v>0</v>
      </c>
      <c r="T36" s="129">
        <f>IF(A36="R E",1,0)</f>
        <v>0</v>
      </c>
      <c r="U36" s="129">
        <f>IF(A36="S",1,0)</f>
        <v>0</v>
      </c>
      <c r="V36" s="129">
        <f>IF(A36="D",1,0)</f>
        <v>0</v>
      </c>
      <c r="W36" s="130">
        <f>IF(E36="N",1,-1)</f>
        <v>-1</v>
      </c>
      <c r="X36" s="131">
        <f>IF(H36="W",1,-1)</f>
        <v>1</v>
      </c>
      <c r="Y36" s="121">
        <f>C36</f>
        <v>8</v>
      </c>
      <c r="Z36" s="121" t="str">
        <f>E36</f>
        <v>S</v>
      </c>
      <c r="AA36" s="121">
        <f>F36</f>
        <v>140</v>
      </c>
      <c r="AB36" s="133">
        <f>IF(R36=1,"R",IF(S36=1,"V",0))</f>
        <v>0</v>
      </c>
      <c r="AC36" s="132">
        <f>IF(R36=1,N36,IF(S36=1,N36,IF(T36=1,N36,IF(U36=1,N36,IF(V36=1,N36,0)))))</f>
        <v>0</v>
      </c>
      <c r="AD36" s="104"/>
      <c r="AE36" s="132">
        <f>(AC36-AD36)/30.5</f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</row>
    <row r="37" spans="1:31" s="70" customFormat="1" ht="5.25" customHeight="1">
      <c r="A37" s="56"/>
      <c r="B37" s="57"/>
      <c r="C37" s="58"/>
      <c r="D37" s="59"/>
      <c r="E37" s="58"/>
      <c r="F37" s="71"/>
      <c r="G37" s="59"/>
      <c r="H37" s="72"/>
      <c r="I37" s="48"/>
      <c r="J37" s="49"/>
      <c r="K37" s="75"/>
      <c r="L37" s="49"/>
      <c r="M37" s="60"/>
      <c r="N37" s="61"/>
      <c r="O37" s="62"/>
      <c r="P37" s="63"/>
      <c r="Q37" s="63"/>
      <c r="R37" s="64"/>
      <c r="S37" s="64"/>
      <c r="T37" s="64"/>
      <c r="U37" s="64"/>
      <c r="V37" s="64"/>
      <c r="W37" s="65"/>
      <c r="X37" s="66"/>
      <c r="Y37" s="64"/>
      <c r="Z37" s="64"/>
      <c r="AA37" s="64"/>
      <c r="AB37" s="134"/>
      <c r="AC37" s="67"/>
      <c r="AD37" s="68"/>
      <c r="AE37" s="69"/>
    </row>
    <row r="38" spans="1:31" s="121" customFormat="1" ht="15.75">
      <c r="A38" s="93" t="s">
        <v>26</v>
      </c>
      <c r="B38" s="94" t="s">
        <v>60</v>
      </c>
      <c r="C38" s="95">
        <v>4</v>
      </c>
      <c r="D38" s="96">
        <v>58.2</v>
      </c>
      <c r="E38" s="95" t="s">
        <v>27</v>
      </c>
      <c r="F38" s="97">
        <v>139</v>
      </c>
      <c r="G38" s="96">
        <v>52.4</v>
      </c>
      <c r="H38" s="98" t="s">
        <v>23</v>
      </c>
      <c r="I38" s="99">
        <f>IF(R38=1,AE38,IF(S38=1,AE38,IF(T38=1,AE38,IF(U38=1,AE38,IF(V38=1,AE38,"")))))</f>
        <v>12.566351681798611</v>
      </c>
      <c r="J38" s="185">
        <f>180/PI()*60*ACOS((SIN(PI()/180*W36*(C36+D36/60))*SIN(PI()/180*W38*(C38+D38/60)))+(COS(PI()/180*W36*(C36+D36/60))*COS(PI()/180*W38*(C38+D38/60))*COS(PI()/180*(X38*(F38+G38/60)-X36*(F36+G36/60)))))</f>
        <v>234.31212619583883</v>
      </c>
      <c r="K38" s="186">
        <v>10</v>
      </c>
      <c r="L38" s="187">
        <f>J38/K38</f>
        <v>23.43121261958388</v>
      </c>
      <c r="M38" s="100">
        <v>14</v>
      </c>
      <c r="N38" s="109">
        <f>O36+L38/24</f>
        <v>36418.27372629486</v>
      </c>
      <c r="O38" s="110">
        <f>N38+M38/24</f>
        <v>36418.85705962819</v>
      </c>
      <c r="P38" s="128">
        <f>P36+L38+M38</f>
        <v>635.5694310755266</v>
      </c>
      <c r="Q38" s="128">
        <f>P38/24</f>
        <v>26.482059628146942</v>
      </c>
      <c r="R38" s="121">
        <f>IF(A38="R",1,0)</f>
        <v>1</v>
      </c>
      <c r="S38" s="129">
        <f>IF(A38="V",1,0)</f>
        <v>0</v>
      </c>
      <c r="T38" s="129">
        <f>IF(A38="R E",1,0)</f>
        <v>0</v>
      </c>
      <c r="U38" s="129">
        <f>IF(A38="S",1,0)</f>
        <v>0</v>
      </c>
      <c r="V38" s="129">
        <f>IF(A38="D",1,0)</f>
        <v>0</v>
      </c>
      <c r="W38" s="130">
        <f>IF(E38="N",1,-1)</f>
        <v>-1</v>
      </c>
      <c r="X38" s="131">
        <f>IF(H38="W",1,-1)</f>
        <v>1</v>
      </c>
      <c r="Y38" s="121">
        <f>C38</f>
        <v>4</v>
      </c>
      <c r="Z38" s="121" t="str">
        <f>E38</f>
        <v>S</v>
      </c>
      <c r="AA38" s="121">
        <f>F38</f>
        <v>139</v>
      </c>
      <c r="AB38" s="133" t="str">
        <f>IF(R38=1,"R",IF(S38=1,"V",0))</f>
        <v>R</v>
      </c>
      <c r="AC38" s="132">
        <f>IF(R38=1,N38,IF(S38=1,N38,IF(T38=1,N38,IF(U38=1,N38,IF(V38=1,N38,0)))))</f>
        <v>36418.27372629486</v>
      </c>
      <c r="AD38" s="104">
        <v>36035</v>
      </c>
      <c r="AE38" s="111">
        <f>(AC38-AD38)/30.5</f>
        <v>12.566351681798611</v>
      </c>
    </row>
    <row r="39" spans="1:31" ht="14.25">
      <c r="A39" s="3"/>
      <c r="B39" s="19" t="s">
        <v>25</v>
      </c>
      <c r="C39" s="2">
        <v>4</v>
      </c>
      <c r="D39" s="4">
        <v>0</v>
      </c>
      <c r="E39" s="25" t="s">
        <v>27</v>
      </c>
      <c r="F39" s="23">
        <v>139</v>
      </c>
      <c r="G39" s="4">
        <v>53.93</v>
      </c>
      <c r="H39" s="16" t="s">
        <v>23</v>
      </c>
      <c r="I39" s="16">
        <f>IF(R39=1,AE39,IF(S39=1,AE39,IF(T39=1,AE39,IF(U39=1,AE39,IF(V39=1,AE39,"")))))</f>
      </c>
      <c r="J39" s="5">
        <f>180/PI()*60*ACOS((SIN(PI()/180*W38*(C38+D38/60))*SIN(PI()/180*W39*(C39+D39/60)))+(COS(PI()/180*W38*(C38+D38/60))*COS(PI()/180*W39*(C39+D39/60))*COS(PI()/180*(X39*(F39+G39/60)-X38*(F38+G38/60)))))</f>
        <v>58.219983931092116</v>
      </c>
      <c r="K39" s="6">
        <v>10</v>
      </c>
      <c r="L39" s="7">
        <f>J39/K39</f>
        <v>5.821998393109212</v>
      </c>
      <c r="M39" s="8">
        <v>1.2</v>
      </c>
      <c r="N39" s="20">
        <f>O38+L39/24</f>
        <v>36419.09964289457</v>
      </c>
      <c r="O39" s="9">
        <f>N39+M39/24</f>
        <v>36419.149642894576</v>
      </c>
      <c r="P39" s="17">
        <f>P38+L39+M39</f>
        <v>642.5914294686359</v>
      </c>
      <c r="Q39" s="17">
        <f t="shared" si="14"/>
        <v>26.774642894526494</v>
      </c>
      <c r="R39" s="1">
        <f>IF(A39="R",1,0)</f>
        <v>0</v>
      </c>
      <c r="S39" s="1">
        <f>IF(A39="V",1,0)</f>
        <v>0</v>
      </c>
      <c r="T39" s="1">
        <f>IF(A39="R E",1,0)</f>
        <v>0</v>
      </c>
      <c r="U39" s="1">
        <f>IF(A39="S",1,0)</f>
        <v>0</v>
      </c>
      <c r="V39" s="1">
        <f>IF(A39="D",1,0)</f>
        <v>0</v>
      </c>
      <c r="W39" s="10">
        <f>IF(E39="N",1,-1)</f>
        <v>-1</v>
      </c>
      <c r="X39" s="11">
        <f>IF(H39="W",1,-1)</f>
        <v>1</v>
      </c>
      <c r="Y39" s="1">
        <f>C39</f>
        <v>4</v>
      </c>
      <c r="Z39" s="1" t="str">
        <f>E39</f>
        <v>S</v>
      </c>
      <c r="AA39" s="1">
        <f>F39</f>
        <v>139</v>
      </c>
      <c r="AB39" s="124">
        <f>IF(R39=1,"R",IF(S39=1,"V",0))</f>
        <v>0</v>
      </c>
      <c r="AC39" s="12">
        <f>IF(R39=1,N39,IF(S39=1,N39,IF(T39=1,N39,IF(U39=1,N39,IF(V39=1,N39,0)))))</f>
        <v>0</v>
      </c>
      <c r="AD39" s="13"/>
      <c r="AE39" s="12">
        <f>(AC39-AD39)/30.5</f>
        <v>0</v>
      </c>
    </row>
    <row r="40" spans="1:31" ht="14.25">
      <c r="A40" s="3"/>
      <c r="B40" s="19" t="s">
        <v>25</v>
      </c>
      <c r="C40" s="2">
        <v>3</v>
      </c>
      <c r="D40" s="4">
        <v>0</v>
      </c>
      <c r="E40" s="25" t="s">
        <v>27</v>
      </c>
      <c r="F40" s="23">
        <v>139</v>
      </c>
      <c r="G40" s="4">
        <v>55.93</v>
      </c>
      <c r="H40" s="16" t="s">
        <v>23</v>
      </c>
      <c r="I40" s="16">
        <f aca="true" t="shared" si="32" ref="I40:I51">IF(R40=1,AE40,IF(S40=1,AE40,IF(T40=1,AE40,IF(U40=1,AE40,IF(V40=1,AE40,"")))))</f>
      </c>
      <c r="J40" s="5">
        <f aca="true" t="shared" si="33" ref="J40:J50">180/PI()*60*ACOS((SIN(PI()/180*W39*(C39+D39/60))*SIN(PI()/180*W40*(C40+D40/60)))+(COS(PI()/180*W39*(C39+D39/60))*COS(PI()/180*W40*(C40+D40/60))*COS(PI()/180*(X40*(F40+G40/60)-X39*(F39+G39/60)))))</f>
        <v>60.03319906524547</v>
      </c>
      <c r="K40" s="6">
        <v>10</v>
      </c>
      <c r="L40" s="7">
        <f aca="true" t="shared" si="34" ref="L40:L50">J40/K40</f>
        <v>6.003319906524547</v>
      </c>
      <c r="M40" s="8">
        <v>1.2</v>
      </c>
      <c r="N40" s="20">
        <f aca="true" t="shared" si="35" ref="N40:N50">O39+L40/24</f>
        <v>36419.39978122401</v>
      </c>
      <c r="O40" s="9">
        <f aca="true" t="shared" si="36" ref="O40:O50">N40+M40/24</f>
        <v>36419.449781224015</v>
      </c>
      <c r="P40" s="17">
        <f aca="true" t="shared" si="37" ref="P40:P50">P39+L40+M40</f>
        <v>649.7947493751604</v>
      </c>
      <c r="Q40" s="17">
        <f t="shared" si="14"/>
        <v>27.07478122396502</v>
      </c>
      <c r="R40" s="1">
        <f aca="true" t="shared" si="38" ref="R40:R50">IF(A40="R",1,0)</f>
        <v>0</v>
      </c>
      <c r="S40" s="1">
        <f aca="true" t="shared" si="39" ref="S40:S50">IF(A40="V",1,0)</f>
        <v>0</v>
      </c>
      <c r="T40" s="1">
        <f aca="true" t="shared" si="40" ref="T40:T50">IF(A40="R E",1,0)</f>
        <v>0</v>
      </c>
      <c r="U40" s="1">
        <f aca="true" t="shared" si="41" ref="U40:U51">IF(A40="S",1,0)</f>
        <v>0</v>
      </c>
      <c r="V40" s="1">
        <f aca="true" t="shared" si="42" ref="V40:V51">IF(A40="D",1,0)</f>
        <v>0</v>
      </c>
      <c r="W40" s="10">
        <f aca="true" t="shared" si="43" ref="W40:W50">IF(E40="N",1,-1)</f>
        <v>-1</v>
      </c>
      <c r="X40" s="11">
        <f aca="true" t="shared" si="44" ref="X40:X50">IF(H40="W",1,-1)</f>
        <v>1</v>
      </c>
      <c r="Y40" s="1">
        <f aca="true" t="shared" si="45" ref="Y40:Y50">C40</f>
        <v>3</v>
      </c>
      <c r="Z40" s="1" t="str">
        <f aca="true" t="shared" si="46" ref="Z40:Z50">E40</f>
        <v>S</v>
      </c>
      <c r="AA40" s="1">
        <f aca="true" t="shared" si="47" ref="AA40:AA50">F40</f>
        <v>139</v>
      </c>
      <c r="AB40" s="124">
        <f aca="true" t="shared" si="48" ref="AB40:AB50">IF(R40=1,"R",IF(S40=1,"V",0))</f>
        <v>0</v>
      </c>
      <c r="AC40" s="12">
        <f aca="true" t="shared" si="49" ref="AC40:AC51">IF(R40=1,N40,IF(S40=1,N40,IF(T40=1,N40,IF(U40=1,N40,IF(V40=1,N40,0)))))</f>
        <v>0</v>
      </c>
      <c r="AD40" s="13"/>
      <c r="AE40" s="12">
        <f aca="true" t="shared" si="50" ref="AE40:AE50">(AC40-AD40)/30.5</f>
        <v>0</v>
      </c>
    </row>
    <row r="41" spans="1:31" ht="14.25">
      <c r="A41" s="3"/>
      <c r="B41" s="19" t="s">
        <v>25</v>
      </c>
      <c r="C41" s="2">
        <v>2</v>
      </c>
      <c r="D41" s="4">
        <v>30</v>
      </c>
      <c r="E41" s="25" t="s">
        <v>27</v>
      </c>
      <c r="F41" s="23">
        <v>139</v>
      </c>
      <c r="G41" s="4">
        <v>56.69</v>
      </c>
      <c r="H41" s="16" t="s">
        <v>23</v>
      </c>
      <c r="I41" s="16">
        <f t="shared" si="32"/>
      </c>
      <c r="J41" s="5">
        <f t="shared" si="33"/>
        <v>30.009602908732987</v>
      </c>
      <c r="K41" s="6">
        <v>10</v>
      </c>
      <c r="L41" s="7">
        <f t="shared" si="34"/>
        <v>3.000960290873299</v>
      </c>
      <c r="M41" s="8">
        <v>1.2</v>
      </c>
      <c r="N41" s="20">
        <f t="shared" si="35"/>
        <v>36419.574821236136</v>
      </c>
      <c r="O41" s="9">
        <f t="shared" si="36"/>
        <v>36419.62482123614</v>
      </c>
      <c r="P41" s="17">
        <f t="shared" si="37"/>
        <v>653.9957096660338</v>
      </c>
      <c r="Q41" s="17">
        <f t="shared" si="14"/>
        <v>27.249821236084742</v>
      </c>
      <c r="R41" s="1">
        <f t="shared" si="38"/>
        <v>0</v>
      </c>
      <c r="S41" s="1">
        <f t="shared" si="39"/>
        <v>0</v>
      </c>
      <c r="T41" s="1">
        <f t="shared" si="40"/>
        <v>0</v>
      </c>
      <c r="U41" s="1">
        <f t="shared" si="41"/>
        <v>0</v>
      </c>
      <c r="V41" s="1">
        <f t="shared" si="42"/>
        <v>0</v>
      </c>
      <c r="W41" s="10">
        <f t="shared" si="43"/>
        <v>-1</v>
      </c>
      <c r="X41" s="11">
        <f t="shared" si="44"/>
        <v>1</v>
      </c>
      <c r="Y41" s="1">
        <f t="shared" si="45"/>
        <v>2</v>
      </c>
      <c r="Z41" s="1" t="str">
        <f t="shared" si="46"/>
        <v>S</v>
      </c>
      <c r="AA41" s="1">
        <f t="shared" si="47"/>
        <v>139</v>
      </c>
      <c r="AB41" s="124">
        <f t="shared" si="48"/>
        <v>0</v>
      </c>
      <c r="AC41" s="12">
        <f t="shared" si="49"/>
        <v>0</v>
      </c>
      <c r="AD41" s="13"/>
      <c r="AE41" s="12">
        <f t="shared" si="50"/>
        <v>0</v>
      </c>
    </row>
    <row r="42" spans="1:31" s="103" customFormat="1" ht="15.75">
      <c r="A42" s="172" t="s">
        <v>24</v>
      </c>
      <c r="B42" s="192" t="s">
        <v>64</v>
      </c>
      <c r="C42" s="189">
        <v>1</v>
      </c>
      <c r="D42" s="190">
        <v>59.7</v>
      </c>
      <c r="E42" s="191" t="s">
        <v>27</v>
      </c>
      <c r="F42" s="181">
        <v>139</v>
      </c>
      <c r="G42" s="190">
        <v>57.54</v>
      </c>
      <c r="H42" s="183" t="s">
        <v>23</v>
      </c>
      <c r="I42" s="183">
        <f t="shared" si="32"/>
        <v>7.959053141853131</v>
      </c>
      <c r="J42" s="184">
        <f t="shared" si="33"/>
        <v>30.311901691654217</v>
      </c>
      <c r="K42" s="186">
        <v>10</v>
      </c>
      <c r="L42" s="188">
        <f t="shared" si="34"/>
        <v>3.0311901691654217</v>
      </c>
      <c r="M42" s="219">
        <v>2</v>
      </c>
      <c r="N42" s="220">
        <f t="shared" si="35"/>
        <v>36419.75112082652</v>
      </c>
      <c r="O42" s="221">
        <f t="shared" si="36"/>
        <v>36419.834454159856</v>
      </c>
      <c r="P42" s="128">
        <f t="shared" si="37"/>
        <v>659.0268998351992</v>
      </c>
      <c r="Q42" s="128">
        <f t="shared" si="14"/>
        <v>27.459454159799964</v>
      </c>
      <c r="R42" s="129">
        <f t="shared" si="38"/>
        <v>0</v>
      </c>
      <c r="S42" s="121">
        <f t="shared" si="39"/>
        <v>1</v>
      </c>
      <c r="T42" s="129">
        <f t="shared" si="40"/>
        <v>0</v>
      </c>
      <c r="U42" s="129">
        <f t="shared" si="41"/>
        <v>0</v>
      </c>
      <c r="V42" s="129">
        <f t="shared" si="42"/>
        <v>0</v>
      </c>
      <c r="W42" s="130">
        <f t="shared" si="43"/>
        <v>-1</v>
      </c>
      <c r="X42" s="131">
        <f t="shared" si="44"/>
        <v>1</v>
      </c>
      <c r="Y42" s="121">
        <f t="shared" si="45"/>
        <v>1</v>
      </c>
      <c r="Z42" s="121" t="str">
        <f t="shared" si="46"/>
        <v>S</v>
      </c>
      <c r="AA42" s="121">
        <f t="shared" si="47"/>
        <v>139</v>
      </c>
      <c r="AB42" s="133" t="str">
        <f t="shared" si="48"/>
        <v>V</v>
      </c>
      <c r="AC42" s="132">
        <f t="shared" si="49"/>
        <v>36419.75112082652</v>
      </c>
      <c r="AD42" s="104">
        <v>36177</v>
      </c>
      <c r="AE42" s="111">
        <f t="shared" si="50"/>
        <v>7.959053141853131</v>
      </c>
    </row>
    <row r="43" spans="1:31" ht="14.25">
      <c r="A43" s="3"/>
      <c r="B43" s="19" t="s">
        <v>25</v>
      </c>
      <c r="C43" s="2">
        <v>1</v>
      </c>
      <c r="D43" s="4">
        <v>30</v>
      </c>
      <c r="E43" s="25" t="s">
        <v>27</v>
      </c>
      <c r="F43" s="23">
        <v>139</v>
      </c>
      <c r="G43" s="4">
        <v>56.36</v>
      </c>
      <c r="H43" s="16" t="s">
        <v>23</v>
      </c>
      <c r="I43" s="16">
        <f t="shared" si="32"/>
      </c>
      <c r="J43" s="5">
        <f t="shared" si="33"/>
        <v>29.723409906585967</v>
      </c>
      <c r="K43" s="6">
        <v>10</v>
      </c>
      <c r="L43" s="7">
        <f t="shared" si="34"/>
        <v>2.972340990658597</v>
      </c>
      <c r="M43" s="8">
        <v>1.2</v>
      </c>
      <c r="N43" s="20">
        <f t="shared" si="35"/>
        <v>36419.95830170113</v>
      </c>
      <c r="O43" s="9">
        <f t="shared" si="36"/>
        <v>36420.008301701135</v>
      </c>
      <c r="P43" s="17">
        <f t="shared" si="37"/>
        <v>663.1992408258578</v>
      </c>
      <c r="Q43" s="17">
        <f t="shared" si="14"/>
        <v>27.63330170107741</v>
      </c>
      <c r="R43" s="1">
        <f t="shared" si="38"/>
        <v>0</v>
      </c>
      <c r="S43" s="1">
        <f t="shared" si="39"/>
        <v>0</v>
      </c>
      <c r="T43" s="1">
        <f t="shared" si="40"/>
        <v>0</v>
      </c>
      <c r="U43" s="1">
        <f t="shared" si="41"/>
        <v>0</v>
      </c>
      <c r="V43" s="1">
        <f t="shared" si="42"/>
        <v>0</v>
      </c>
      <c r="W43" s="10">
        <f t="shared" si="43"/>
        <v>-1</v>
      </c>
      <c r="X43" s="11">
        <f t="shared" si="44"/>
        <v>1</v>
      </c>
      <c r="Y43" s="1">
        <f t="shared" si="45"/>
        <v>1</v>
      </c>
      <c r="Z43" s="1" t="str">
        <f t="shared" si="46"/>
        <v>S</v>
      </c>
      <c r="AA43" s="1">
        <f t="shared" si="47"/>
        <v>139</v>
      </c>
      <c r="AB43" s="124">
        <f t="shared" si="48"/>
        <v>0</v>
      </c>
      <c r="AC43" s="12">
        <f t="shared" si="49"/>
        <v>0</v>
      </c>
      <c r="AD43" s="13"/>
      <c r="AE43" s="12">
        <f t="shared" si="50"/>
        <v>0</v>
      </c>
    </row>
    <row r="44" spans="1:31" ht="14.25">
      <c r="A44" s="3"/>
      <c r="B44" s="19" t="s">
        <v>25</v>
      </c>
      <c r="C44" s="2">
        <v>1</v>
      </c>
      <c r="D44" s="4">
        <v>0</v>
      </c>
      <c r="E44" s="25" t="s">
        <v>27</v>
      </c>
      <c r="F44" s="23">
        <v>139</v>
      </c>
      <c r="G44" s="4">
        <v>55.09</v>
      </c>
      <c r="H44" s="16" t="s">
        <v>23</v>
      </c>
      <c r="I44" s="16">
        <f t="shared" si="32"/>
      </c>
      <c r="J44" s="5">
        <f t="shared" si="33"/>
        <v>30.02685668186217</v>
      </c>
      <c r="K44" s="6">
        <v>10</v>
      </c>
      <c r="L44" s="7">
        <f t="shared" si="34"/>
        <v>3.002685668186217</v>
      </c>
      <c r="M44" s="8">
        <v>1.2</v>
      </c>
      <c r="N44" s="20">
        <f t="shared" si="35"/>
        <v>36420.13341360397</v>
      </c>
      <c r="O44" s="9">
        <f t="shared" si="36"/>
        <v>36420.183413603976</v>
      </c>
      <c r="P44" s="17">
        <f t="shared" si="37"/>
        <v>667.4019264940441</v>
      </c>
      <c r="Q44" s="17">
        <f t="shared" si="14"/>
        <v>27.808413603918506</v>
      </c>
      <c r="R44" s="1">
        <f t="shared" si="38"/>
        <v>0</v>
      </c>
      <c r="S44" s="1">
        <f t="shared" si="39"/>
        <v>0</v>
      </c>
      <c r="T44" s="1">
        <f t="shared" si="40"/>
        <v>0</v>
      </c>
      <c r="U44" s="1">
        <f t="shared" si="41"/>
        <v>0</v>
      </c>
      <c r="V44" s="1">
        <f t="shared" si="42"/>
        <v>0</v>
      </c>
      <c r="W44" s="10">
        <f t="shared" si="43"/>
        <v>-1</v>
      </c>
      <c r="X44" s="11">
        <f t="shared" si="44"/>
        <v>1</v>
      </c>
      <c r="Y44" s="1">
        <f t="shared" si="45"/>
        <v>1</v>
      </c>
      <c r="Z44" s="1" t="str">
        <f t="shared" si="46"/>
        <v>S</v>
      </c>
      <c r="AA44" s="1">
        <f t="shared" si="47"/>
        <v>139</v>
      </c>
      <c r="AB44" s="124">
        <f t="shared" si="48"/>
        <v>0</v>
      </c>
      <c r="AC44" s="12">
        <f t="shared" si="49"/>
        <v>0</v>
      </c>
      <c r="AD44" s="13"/>
      <c r="AE44" s="12">
        <f t="shared" si="50"/>
        <v>0</v>
      </c>
    </row>
    <row r="45" spans="1:31" ht="14.25">
      <c r="A45" s="3"/>
      <c r="B45" s="19" t="s">
        <v>25</v>
      </c>
      <c r="C45" s="2">
        <v>0</v>
      </c>
      <c r="D45" s="4">
        <v>30</v>
      </c>
      <c r="E45" s="25" t="s">
        <v>27</v>
      </c>
      <c r="F45" s="23">
        <v>139</v>
      </c>
      <c r="G45" s="4">
        <v>53.95</v>
      </c>
      <c r="H45" s="16" t="s">
        <v>23</v>
      </c>
      <c r="I45" s="16">
        <f t="shared" si="32"/>
      </c>
      <c r="J45" s="5">
        <f t="shared" si="33"/>
        <v>30.021648340487097</v>
      </c>
      <c r="K45" s="6">
        <v>10</v>
      </c>
      <c r="L45" s="7">
        <f t="shared" si="34"/>
        <v>3.0021648340487097</v>
      </c>
      <c r="M45" s="8">
        <v>1.2</v>
      </c>
      <c r="N45" s="20">
        <f t="shared" si="35"/>
        <v>36420.3085038054</v>
      </c>
      <c r="O45" s="9">
        <f t="shared" si="36"/>
        <v>36420.3585038054</v>
      </c>
      <c r="P45" s="17">
        <f t="shared" si="37"/>
        <v>671.6040913280929</v>
      </c>
      <c r="Q45" s="17">
        <f t="shared" si="14"/>
        <v>27.983503805337204</v>
      </c>
      <c r="R45" s="1">
        <f t="shared" si="38"/>
        <v>0</v>
      </c>
      <c r="S45" s="1">
        <f t="shared" si="39"/>
        <v>0</v>
      </c>
      <c r="T45" s="1">
        <f t="shared" si="40"/>
        <v>0</v>
      </c>
      <c r="U45" s="1">
        <f t="shared" si="41"/>
        <v>0</v>
      </c>
      <c r="V45" s="1">
        <f t="shared" si="42"/>
        <v>0</v>
      </c>
      <c r="W45" s="10">
        <f t="shared" si="43"/>
        <v>-1</v>
      </c>
      <c r="X45" s="11">
        <f t="shared" si="44"/>
        <v>1</v>
      </c>
      <c r="Y45" s="1">
        <f t="shared" si="45"/>
        <v>0</v>
      </c>
      <c r="Z45" s="1" t="str">
        <f t="shared" si="46"/>
        <v>S</v>
      </c>
      <c r="AA45" s="1">
        <f t="shared" si="47"/>
        <v>139</v>
      </c>
      <c r="AB45" s="124">
        <f t="shared" si="48"/>
        <v>0</v>
      </c>
      <c r="AC45" s="12">
        <f t="shared" si="49"/>
        <v>0</v>
      </c>
      <c r="AD45" s="13"/>
      <c r="AE45" s="12">
        <f t="shared" si="50"/>
        <v>0</v>
      </c>
    </row>
    <row r="46" spans="1:31" s="121" customFormat="1" ht="15.75">
      <c r="A46" s="105" t="s">
        <v>26</v>
      </c>
      <c r="B46" s="118" t="s">
        <v>65</v>
      </c>
      <c r="C46" s="95">
        <v>0</v>
      </c>
      <c r="D46" s="96">
        <v>0.96</v>
      </c>
      <c r="E46" s="119" t="s">
        <v>22</v>
      </c>
      <c r="F46" s="97">
        <v>139</v>
      </c>
      <c r="G46" s="96">
        <v>52.62</v>
      </c>
      <c r="H46" s="120" t="s">
        <v>23</v>
      </c>
      <c r="I46" s="99">
        <f t="shared" si="32"/>
        <v>8.015987632094575</v>
      </c>
      <c r="J46" s="184">
        <f t="shared" si="33"/>
        <v>30.988553636610977</v>
      </c>
      <c r="K46" s="186">
        <v>10</v>
      </c>
      <c r="L46" s="188">
        <f t="shared" si="34"/>
        <v>3.0988553636610976</v>
      </c>
      <c r="M46" s="100">
        <f>IF(R46=1,10,IF(S46=1,3,IF(T46=1,5,IF(U46=1,8,IF(V46=1,5,1)))))</f>
        <v>10</v>
      </c>
      <c r="N46" s="101">
        <f t="shared" si="35"/>
        <v>36420.487622778885</v>
      </c>
      <c r="O46" s="102">
        <f t="shared" si="36"/>
        <v>36420.90428944555</v>
      </c>
      <c r="P46" s="128">
        <f t="shared" si="37"/>
        <v>684.7029466917539</v>
      </c>
      <c r="Q46" s="128">
        <f t="shared" si="14"/>
        <v>28.52928944548975</v>
      </c>
      <c r="R46" s="121">
        <f t="shared" si="38"/>
        <v>1</v>
      </c>
      <c r="S46" s="129">
        <f t="shared" si="39"/>
        <v>0</v>
      </c>
      <c r="T46" s="129">
        <f t="shared" si="40"/>
        <v>0</v>
      </c>
      <c r="U46" s="129">
        <f t="shared" si="41"/>
        <v>0</v>
      </c>
      <c r="V46" s="129">
        <f t="shared" si="42"/>
        <v>0</v>
      </c>
      <c r="W46" s="130">
        <f t="shared" si="43"/>
        <v>1</v>
      </c>
      <c r="X46" s="131">
        <f t="shared" si="44"/>
        <v>1</v>
      </c>
      <c r="Y46" s="121">
        <f t="shared" si="45"/>
        <v>0</v>
      </c>
      <c r="Z46" s="122" t="str">
        <f>E46</f>
        <v>N</v>
      </c>
      <c r="AA46" s="121">
        <f t="shared" si="47"/>
        <v>139</v>
      </c>
      <c r="AB46" s="133" t="str">
        <f t="shared" si="48"/>
        <v>R</v>
      </c>
      <c r="AC46" s="132">
        <f t="shared" si="49"/>
        <v>36420.487622778885</v>
      </c>
      <c r="AD46" s="104">
        <v>36176</v>
      </c>
      <c r="AE46" s="111">
        <f t="shared" si="50"/>
        <v>8.015987632094575</v>
      </c>
    </row>
    <row r="47" spans="1:31" s="121" customFormat="1" ht="15.75">
      <c r="A47" s="93" t="s">
        <v>26</v>
      </c>
      <c r="B47" s="94" t="s">
        <v>58</v>
      </c>
      <c r="C47" s="95">
        <v>0</v>
      </c>
      <c r="D47" s="96">
        <v>1.85</v>
      </c>
      <c r="E47" s="95" t="s">
        <v>22</v>
      </c>
      <c r="F47" s="97">
        <v>140</v>
      </c>
      <c r="G47" s="96">
        <v>1.59</v>
      </c>
      <c r="H47" s="98" t="s">
        <v>23</v>
      </c>
      <c r="I47" s="99">
        <f>IF(R47=1,AE47,IF(S47=1,AE47,IF(T47=1,AE47,IF(U47=1,AE47,IF(V47=1,AE47,"")))))</f>
        <v>11.801372064311167</v>
      </c>
      <c r="J47" s="185">
        <f>180/PI()*60*ACOS((SIN(PI()/180*W46*(C46+D46/60))*SIN(PI()/180*W47*(C47+D47/60)))+(COS(PI()/180*W46*(C46+D46/60))*COS(PI()/180*W47*(C47+D47/60))*COS(PI()/180*(X47*(F47+G47/60)-X46*(F46+G46/60)))))</f>
        <v>9.014043826833973</v>
      </c>
      <c r="K47" s="186">
        <v>10</v>
      </c>
      <c r="L47" s="187">
        <f>J47/K47</f>
        <v>0.9014043826833973</v>
      </c>
      <c r="M47" s="100">
        <v>16</v>
      </c>
      <c r="N47" s="109">
        <f>O46+L47/24</f>
        <v>36420.94184796149</v>
      </c>
      <c r="O47" s="110">
        <f>N47+M47/24</f>
        <v>36421.608514628155</v>
      </c>
      <c r="P47" s="128">
        <f>P46+L47+M47</f>
        <v>701.6043510744373</v>
      </c>
      <c r="Q47" s="128">
        <f t="shared" si="14"/>
        <v>29.233514628101556</v>
      </c>
      <c r="R47" s="121">
        <f>IF(A47="R",1,0)</f>
        <v>1</v>
      </c>
      <c r="S47" s="129">
        <f>IF(A47="V",1,0)</f>
        <v>0</v>
      </c>
      <c r="T47" s="129">
        <f>IF(A47="R E",1,0)</f>
        <v>0</v>
      </c>
      <c r="U47" s="129">
        <f>IF(A47="S",1,0)</f>
        <v>0</v>
      </c>
      <c r="V47" s="129">
        <f>IF(A47="D",1,0)</f>
        <v>0</v>
      </c>
      <c r="W47" s="130">
        <f>IF(E47="N",1,-1)</f>
        <v>1</v>
      </c>
      <c r="X47" s="131">
        <f>IF(H47="W",1,-1)</f>
        <v>1</v>
      </c>
      <c r="Y47" s="121">
        <f>C47</f>
        <v>0</v>
      </c>
      <c r="Z47" s="121" t="str">
        <f>E47</f>
        <v>N</v>
      </c>
      <c r="AA47" s="121">
        <f>F47</f>
        <v>140</v>
      </c>
      <c r="AB47" s="133" t="str">
        <f>IF(R47=1,"R",IF(S47=1,"V",0))</f>
        <v>R</v>
      </c>
      <c r="AC47" s="132">
        <f>IF(R47=1,N47,IF(S47=1,N47,IF(T47=1,N47,IF(U47=1,N47,IF(V47=1,N47,0)))))</f>
        <v>36420.94184796149</v>
      </c>
      <c r="AD47" s="104">
        <v>36061</v>
      </c>
      <c r="AE47" s="111">
        <f t="shared" si="50"/>
        <v>11.801372064311167</v>
      </c>
    </row>
    <row r="48" spans="1:31" ht="14.25">
      <c r="A48" s="3"/>
      <c r="B48" s="19" t="s">
        <v>25</v>
      </c>
      <c r="C48" s="14">
        <v>0</v>
      </c>
      <c r="D48" s="15">
        <v>30</v>
      </c>
      <c r="E48" s="26" t="s">
        <v>22</v>
      </c>
      <c r="F48" s="23">
        <v>140</v>
      </c>
      <c r="G48" s="4">
        <v>0.98</v>
      </c>
      <c r="H48" s="27" t="s">
        <v>23</v>
      </c>
      <c r="I48" s="16">
        <f t="shared" si="32"/>
      </c>
      <c r="J48" s="5">
        <f>180/PI()*60*ACOS((SIN(PI()/180*W46*(C46+D46/60))*SIN(PI()/180*W48*(C48+D48/60)))+(COS(PI()/180*W46*(C46+D46/60))*COS(PI()/180*W48*(C48+D48/60))*COS(PI()/180*(X48*(F48+G48/60)-X46*(F46+G46/60)))))</f>
        <v>30.21935418352436</v>
      </c>
      <c r="K48" s="6">
        <v>10</v>
      </c>
      <c r="L48" s="7">
        <f t="shared" si="34"/>
        <v>3.021935418352436</v>
      </c>
      <c r="M48" s="8">
        <v>1.2</v>
      </c>
      <c r="N48" s="20">
        <f>O46+L48/24</f>
        <v>36421.03020342132</v>
      </c>
      <c r="O48" s="9">
        <f t="shared" si="36"/>
        <v>36421.08020342132</v>
      </c>
      <c r="P48" s="17">
        <f>P47+L48+M48</f>
        <v>705.8262864927898</v>
      </c>
      <c r="Q48" s="17">
        <f t="shared" si="14"/>
        <v>29.409428603866242</v>
      </c>
      <c r="R48" s="1">
        <f t="shared" si="38"/>
        <v>0</v>
      </c>
      <c r="S48" s="1">
        <f t="shared" si="39"/>
        <v>0</v>
      </c>
      <c r="T48" s="1">
        <f t="shared" si="40"/>
        <v>0</v>
      </c>
      <c r="U48" s="1">
        <f t="shared" si="41"/>
        <v>0</v>
      </c>
      <c r="V48" s="1">
        <f t="shared" si="42"/>
        <v>0</v>
      </c>
      <c r="W48" s="10">
        <f t="shared" si="43"/>
        <v>1</v>
      </c>
      <c r="X48" s="11">
        <f t="shared" si="44"/>
        <v>1</v>
      </c>
      <c r="Y48" s="1">
        <f t="shared" si="45"/>
        <v>0</v>
      </c>
      <c r="Z48" s="1" t="str">
        <f t="shared" si="46"/>
        <v>N</v>
      </c>
      <c r="AA48" s="1">
        <f t="shared" si="47"/>
        <v>140</v>
      </c>
      <c r="AB48" s="124">
        <f t="shared" si="48"/>
        <v>0</v>
      </c>
      <c r="AC48" s="12">
        <f t="shared" si="49"/>
        <v>0</v>
      </c>
      <c r="AD48" s="18"/>
      <c r="AE48" s="12">
        <f t="shared" si="50"/>
        <v>0</v>
      </c>
    </row>
    <row r="49" spans="1:31" ht="14.25">
      <c r="A49" s="3"/>
      <c r="B49" s="19" t="s">
        <v>25</v>
      </c>
      <c r="C49" s="2">
        <v>1</v>
      </c>
      <c r="D49" s="4">
        <v>0</v>
      </c>
      <c r="E49" s="25" t="s">
        <v>22</v>
      </c>
      <c r="F49" s="23">
        <v>140</v>
      </c>
      <c r="G49" s="4">
        <v>0.41</v>
      </c>
      <c r="H49" s="16" t="s">
        <v>23</v>
      </c>
      <c r="I49" s="16">
        <f t="shared" si="32"/>
      </c>
      <c r="J49" s="5">
        <f t="shared" si="33"/>
        <v>30.005413549357993</v>
      </c>
      <c r="K49" s="6">
        <v>10</v>
      </c>
      <c r="L49" s="7">
        <f t="shared" si="34"/>
        <v>3.000541354935799</v>
      </c>
      <c r="M49" s="8">
        <v>1.2</v>
      </c>
      <c r="N49" s="20">
        <f t="shared" si="35"/>
        <v>36421.20522597778</v>
      </c>
      <c r="O49" s="9">
        <f t="shared" si="36"/>
        <v>36421.25522597778</v>
      </c>
      <c r="P49" s="17">
        <f t="shared" si="37"/>
        <v>710.0268278477256</v>
      </c>
      <c r="Q49" s="17">
        <f t="shared" si="14"/>
        <v>29.5844511603219</v>
      </c>
      <c r="R49" s="1">
        <f t="shared" si="38"/>
        <v>0</v>
      </c>
      <c r="S49" s="1">
        <f t="shared" si="39"/>
        <v>0</v>
      </c>
      <c r="T49" s="1">
        <f t="shared" si="40"/>
        <v>0</v>
      </c>
      <c r="U49" s="1">
        <f t="shared" si="41"/>
        <v>0</v>
      </c>
      <c r="V49" s="1">
        <f t="shared" si="42"/>
        <v>0</v>
      </c>
      <c r="W49" s="10">
        <f t="shared" si="43"/>
        <v>1</v>
      </c>
      <c r="X49" s="11">
        <f t="shared" si="44"/>
        <v>1</v>
      </c>
      <c r="Y49" s="1">
        <f t="shared" si="45"/>
        <v>1</v>
      </c>
      <c r="Z49" s="1" t="str">
        <f t="shared" si="46"/>
        <v>N</v>
      </c>
      <c r="AA49" s="1">
        <f t="shared" si="47"/>
        <v>140</v>
      </c>
      <c r="AB49" s="124">
        <f t="shared" si="48"/>
        <v>0</v>
      </c>
      <c r="AC49" s="12">
        <f t="shared" si="49"/>
        <v>0</v>
      </c>
      <c r="AD49" s="13"/>
      <c r="AE49" s="12">
        <f t="shared" si="50"/>
        <v>0</v>
      </c>
    </row>
    <row r="50" spans="1:31" ht="14.25">
      <c r="A50" s="3"/>
      <c r="B50" s="19" t="s">
        <v>25</v>
      </c>
      <c r="C50" s="2">
        <v>1</v>
      </c>
      <c r="D50" s="4">
        <v>30</v>
      </c>
      <c r="E50" s="25" t="s">
        <v>22</v>
      </c>
      <c r="F50" s="23">
        <v>139</v>
      </c>
      <c r="G50" s="4">
        <v>59.94</v>
      </c>
      <c r="H50" s="16" t="s">
        <v>23</v>
      </c>
      <c r="I50" s="16">
        <f t="shared" si="32"/>
      </c>
      <c r="J50" s="5">
        <f t="shared" si="33"/>
        <v>30.003679665538684</v>
      </c>
      <c r="K50" s="6">
        <v>10</v>
      </c>
      <c r="L50" s="7">
        <f t="shared" si="34"/>
        <v>3.0003679665538683</v>
      </c>
      <c r="M50" s="8">
        <v>1.2</v>
      </c>
      <c r="N50" s="20">
        <f t="shared" si="35"/>
        <v>36421.38024130972</v>
      </c>
      <c r="O50" s="9">
        <f t="shared" si="36"/>
        <v>36421.430241309725</v>
      </c>
      <c r="P50" s="17">
        <f t="shared" si="37"/>
        <v>714.2271958142795</v>
      </c>
      <c r="Q50" s="17">
        <f t="shared" si="14"/>
        <v>29.759466492261648</v>
      </c>
      <c r="R50" s="1">
        <f t="shared" si="38"/>
        <v>0</v>
      </c>
      <c r="S50" s="1">
        <f t="shared" si="39"/>
        <v>0</v>
      </c>
      <c r="T50" s="1">
        <f t="shared" si="40"/>
        <v>0</v>
      </c>
      <c r="U50" s="1">
        <f t="shared" si="41"/>
        <v>0</v>
      </c>
      <c r="V50" s="1">
        <f t="shared" si="42"/>
        <v>0</v>
      </c>
      <c r="W50" s="10">
        <f t="shared" si="43"/>
        <v>1</v>
      </c>
      <c r="X50" s="11">
        <f t="shared" si="44"/>
        <v>1</v>
      </c>
      <c r="Y50" s="1">
        <f t="shared" si="45"/>
        <v>1</v>
      </c>
      <c r="Z50" s="1" t="str">
        <f t="shared" si="46"/>
        <v>N</v>
      </c>
      <c r="AA50" s="1">
        <f t="shared" si="47"/>
        <v>139</v>
      </c>
      <c r="AB50" s="124">
        <f t="shared" si="48"/>
        <v>0</v>
      </c>
      <c r="AC50" s="12">
        <f t="shared" si="49"/>
        <v>0</v>
      </c>
      <c r="AD50" s="13"/>
      <c r="AE50" s="12">
        <f t="shared" si="50"/>
        <v>0</v>
      </c>
    </row>
    <row r="51" spans="1:31" s="103" customFormat="1" ht="15.75">
      <c r="A51" s="105" t="s">
        <v>26</v>
      </c>
      <c r="B51" s="94" t="s">
        <v>67</v>
      </c>
      <c r="C51" s="95">
        <v>1</v>
      </c>
      <c r="D51" s="96">
        <v>59.16</v>
      </c>
      <c r="E51" s="119" t="s">
        <v>22</v>
      </c>
      <c r="F51" s="97">
        <v>139</v>
      </c>
      <c r="G51" s="96">
        <v>59.34</v>
      </c>
      <c r="H51" s="120" t="s">
        <v>23</v>
      </c>
      <c r="I51" s="99">
        <f t="shared" si="32"/>
        <v>12.804975967318704</v>
      </c>
      <c r="J51" s="185">
        <f aca="true" t="shared" si="51" ref="J51:J58">180/PI()*60*ACOS((SIN(PI()/180*W50*(C50+D50/60))*SIN(PI()/180*W51*(C51+D51/60)))+(COS(PI()/180*W50*(C50+D50/60))*COS(PI()/180*W51*(C51+D51/60))*COS(PI()/180*(X51*(F51+G51/60)-X50*(F50+G50/60)))))</f>
        <v>29.166166439556086</v>
      </c>
      <c r="K51" s="186">
        <v>10</v>
      </c>
      <c r="L51" s="187">
        <f aca="true" t="shared" si="52" ref="L51:L58">J51/K51</f>
        <v>2.9166166439556087</v>
      </c>
      <c r="M51" s="100">
        <v>11</v>
      </c>
      <c r="N51" s="109">
        <f aca="true" t="shared" si="53" ref="N51:N57">O50+L51/24</f>
        <v>36421.55176700322</v>
      </c>
      <c r="O51" s="110">
        <f aca="true" t="shared" si="54" ref="O51:O57">N51+M51/24</f>
        <v>36422.010100336556</v>
      </c>
      <c r="P51" s="128">
        <f aca="true" t="shared" si="55" ref="P51:P57">P50+L51+M51</f>
        <v>728.1438124582352</v>
      </c>
      <c r="Q51" s="128">
        <f t="shared" si="14"/>
        <v>30.339325519093133</v>
      </c>
      <c r="R51" s="121">
        <f aca="true" t="shared" si="56" ref="R51:R59">IF(A51="R",1,0)</f>
        <v>1</v>
      </c>
      <c r="S51" s="129">
        <f aca="true" t="shared" si="57" ref="S51:S59">IF(A51="V",1,0)</f>
        <v>0</v>
      </c>
      <c r="T51" s="129">
        <f aca="true" t="shared" si="58" ref="T51:T59">IF(A51="R E",1,0)</f>
        <v>0</v>
      </c>
      <c r="U51" s="129">
        <f t="shared" si="41"/>
        <v>0</v>
      </c>
      <c r="V51" s="129">
        <f t="shared" si="42"/>
        <v>0</v>
      </c>
      <c r="W51" s="130">
        <f aca="true" t="shared" si="59" ref="W51:W59">IF(E51="N",1,-1)</f>
        <v>1</v>
      </c>
      <c r="X51" s="131">
        <f aca="true" t="shared" si="60" ref="X51:X59">IF(H51="W",1,-1)</f>
        <v>1</v>
      </c>
      <c r="Y51" s="121">
        <f aca="true" t="shared" si="61" ref="Y51:Y59">C51</f>
        <v>1</v>
      </c>
      <c r="Z51" s="121" t="str">
        <f aca="true" t="shared" si="62" ref="Z51:Z59">E51</f>
        <v>N</v>
      </c>
      <c r="AA51" s="121">
        <f aca="true" t="shared" si="63" ref="AA51:AA59">F51</f>
        <v>139</v>
      </c>
      <c r="AB51" s="133" t="str">
        <f aca="true" t="shared" si="64" ref="AB51:AB59">IF(R51=1,"R",IF(S51=1,"V",0))</f>
        <v>R</v>
      </c>
      <c r="AC51" s="132">
        <f t="shared" si="49"/>
        <v>36421.55176700322</v>
      </c>
      <c r="AD51" s="104">
        <v>36031</v>
      </c>
      <c r="AE51" s="111">
        <f aca="true" t="shared" si="65" ref="AE51:AE58">(AC51-AD51)/30.5</f>
        <v>12.804975967318704</v>
      </c>
    </row>
    <row r="52" spans="1:36" s="55" customFormat="1" ht="14.25">
      <c r="A52" s="3"/>
      <c r="B52" s="19" t="s">
        <v>25</v>
      </c>
      <c r="C52" s="14">
        <v>2</v>
      </c>
      <c r="D52" s="15">
        <v>30</v>
      </c>
      <c r="E52" s="26" t="s">
        <v>22</v>
      </c>
      <c r="F52" s="23">
        <v>139</v>
      </c>
      <c r="G52" s="15">
        <v>59.83</v>
      </c>
      <c r="H52" s="27" t="s">
        <v>23</v>
      </c>
      <c r="I52" s="16">
        <f aca="true" t="shared" si="66" ref="I52:I59">IF(R52=1,AE52,IF(S52=1,AE52,IF(T52=1,AE52,IF(U52=1,AE52,IF(V52=1,AE52,"")))))</f>
      </c>
      <c r="J52" s="5">
        <f t="shared" si="51"/>
        <v>30.843886438144267</v>
      </c>
      <c r="K52" s="6">
        <v>10</v>
      </c>
      <c r="L52" s="7">
        <f t="shared" si="52"/>
        <v>3.084388643814427</v>
      </c>
      <c r="M52" s="8">
        <v>1.2</v>
      </c>
      <c r="N52" s="20">
        <f t="shared" si="53"/>
        <v>36422.13861653005</v>
      </c>
      <c r="O52" s="9">
        <f t="shared" si="54"/>
        <v>36422.18861653005</v>
      </c>
      <c r="P52" s="17">
        <f t="shared" si="55"/>
        <v>732.4282011020497</v>
      </c>
      <c r="Q52" s="17">
        <f t="shared" si="14"/>
        <v>30.517841712585405</v>
      </c>
      <c r="R52" s="1">
        <f t="shared" si="56"/>
        <v>0</v>
      </c>
      <c r="S52" s="1">
        <f t="shared" si="57"/>
        <v>0</v>
      </c>
      <c r="T52" s="1">
        <f t="shared" si="58"/>
        <v>0</v>
      </c>
      <c r="U52" s="1">
        <f aca="true" t="shared" si="67" ref="U52:U59">IF(A52="S",1,0)</f>
        <v>0</v>
      </c>
      <c r="V52" s="1">
        <f aca="true" t="shared" si="68" ref="V52:V59">IF(A52="D",1,0)</f>
        <v>0</v>
      </c>
      <c r="W52" s="10">
        <f t="shared" si="59"/>
        <v>1</v>
      </c>
      <c r="X52" s="11">
        <f t="shared" si="60"/>
        <v>1</v>
      </c>
      <c r="Y52" s="1">
        <f t="shared" si="61"/>
        <v>2</v>
      </c>
      <c r="Z52" s="1" t="str">
        <f t="shared" si="62"/>
        <v>N</v>
      </c>
      <c r="AA52" s="1">
        <f t="shared" si="63"/>
        <v>139</v>
      </c>
      <c r="AB52" s="124">
        <f t="shared" si="64"/>
        <v>0</v>
      </c>
      <c r="AC52" s="12">
        <f aca="true" t="shared" si="69" ref="AC52:AC58">IF(R52=1,N52,IF(S52=1,N52,IF(T52=1,N52,IF(U52=1,N52,IF(V52=1,N52,0)))))</f>
        <v>0</v>
      </c>
      <c r="AD52" s="13"/>
      <c r="AE52" s="12">
        <f t="shared" si="65"/>
        <v>0</v>
      </c>
      <c r="AF52"/>
      <c r="AG52"/>
      <c r="AH52"/>
      <c r="AI52"/>
      <c r="AJ52"/>
    </row>
    <row r="53" spans="1:31" ht="14.25">
      <c r="A53" s="3"/>
      <c r="B53" s="19" t="s">
        <v>25</v>
      </c>
      <c r="C53" s="2">
        <v>3</v>
      </c>
      <c r="D53" s="4">
        <v>0</v>
      </c>
      <c r="E53" s="25" t="s">
        <v>22</v>
      </c>
      <c r="F53" s="23">
        <v>139</v>
      </c>
      <c r="G53" s="4">
        <v>58.36</v>
      </c>
      <c r="H53" s="16" t="s">
        <v>23</v>
      </c>
      <c r="I53" s="16">
        <f t="shared" si="66"/>
      </c>
      <c r="J53" s="5">
        <f t="shared" si="51"/>
        <v>30.035910374832106</v>
      </c>
      <c r="K53" s="6">
        <v>10</v>
      </c>
      <c r="L53" s="7">
        <f t="shared" si="52"/>
        <v>3.0035910374832104</v>
      </c>
      <c r="M53" s="8">
        <v>1.2</v>
      </c>
      <c r="N53" s="20">
        <f t="shared" si="53"/>
        <v>36422.313766156614</v>
      </c>
      <c r="O53" s="9">
        <f t="shared" si="54"/>
        <v>36422.36376615662</v>
      </c>
      <c r="P53" s="17">
        <f t="shared" si="55"/>
        <v>736.631792139533</v>
      </c>
      <c r="Q53" s="17">
        <f t="shared" si="14"/>
        <v>30.69299133914721</v>
      </c>
      <c r="R53" s="1">
        <f t="shared" si="56"/>
        <v>0</v>
      </c>
      <c r="S53" s="1">
        <f t="shared" si="57"/>
        <v>0</v>
      </c>
      <c r="T53" s="1">
        <f t="shared" si="58"/>
        <v>0</v>
      </c>
      <c r="U53" s="1">
        <f t="shared" si="67"/>
        <v>0</v>
      </c>
      <c r="V53" s="1">
        <f t="shared" si="68"/>
        <v>0</v>
      </c>
      <c r="W53" s="10">
        <f t="shared" si="59"/>
        <v>1</v>
      </c>
      <c r="X53" s="11">
        <f t="shared" si="60"/>
        <v>1</v>
      </c>
      <c r="Y53" s="1">
        <f t="shared" si="61"/>
        <v>3</v>
      </c>
      <c r="Z53" s="1" t="str">
        <f t="shared" si="62"/>
        <v>N</v>
      </c>
      <c r="AA53" s="1">
        <f t="shared" si="63"/>
        <v>139</v>
      </c>
      <c r="AB53" s="124">
        <f t="shared" si="64"/>
        <v>0</v>
      </c>
      <c r="AC53" s="12">
        <f t="shared" si="69"/>
        <v>0</v>
      </c>
      <c r="AD53" s="13"/>
      <c r="AE53" s="12">
        <f t="shared" si="65"/>
        <v>0</v>
      </c>
    </row>
    <row r="54" spans="1:31" ht="14.25">
      <c r="A54" s="3"/>
      <c r="B54" s="19" t="s">
        <v>25</v>
      </c>
      <c r="C54" s="2">
        <v>4</v>
      </c>
      <c r="D54" s="4">
        <v>0</v>
      </c>
      <c r="E54" s="25" t="s">
        <v>22</v>
      </c>
      <c r="F54" s="23">
        <v>139</v>
      </c>
      <c r="G54" s="4">
        <v>57.4</v>
      </c>
      <c r="H54" s="16" t="s">
        <v>23</v>
      </c>
      <c r="I54" s="16">
        <f t="shared" si="66"/>
      </c>
      <c r="J54" s="5">
        <f t="shared" si="51"/>
        <v>60.00765069306811</v>
      </c>
      <c r="K54" s="6">
        <v>10</v>
      </c>
      <c r="L54" s="7">
        <f t="shared" si="52"/>
        <v>6.00076506930681</v>
      </c>
      <c r="M54" s="8">
        <v>1.2</v>
      </c>
      <c r="N54" s="20">
        <f t="shared" si="53"/>
        <v>36422.61379803451</v>
      </c>
      <c r="O54" s="9">
        <f t="shared" si="54"/>
        <v>36422.66379803451</v>
      </c>
      <c r="P54" s="17">
        <f t="shared" si="55"/>
        <v>743.8325572088398</v>
      </c>
      <c r="Q54" s="17">
        <f t="shared" si="14"/>
        <v>30.99302321703499</v>
      </c>
      <c r="R54" s="1">
        <f t="shared" si="56"/>
        <v>0</v>
      </c>
      <c r="S54" s="1">
        <f t="shared" si="57"/>
        <v>0</v>
      </c>
      <c r="T54" s="1">
        <f t="shared" si="58"/>
        <v>0</v>
      </c>
      <c r="U54" s="1">
        <f t="shared" si="67"/>
        <v>0</v>
      </c>
      <c r="V54" s="1">
        <f t="shared" si="68"/>
        <v>0</v>
      </c>
      <c r="W54" s="10">
        <f t="shared" si="59"/>
        <v>1</v>
      </c>
      <c r="X54" s="11">
        <f t="shared" si="60"/>
        <v>1</v>
      </c>
      <c r="Y54" s="1">
        <f t="shared" si="61"/>
        <v>4</v>
      </c>
      <c r="Z54" s="1" t="str">
        <f t="shared" si="62"/>
        <v>N</v>
      </c>
      <c r="AA54" s="1">
        <f t="shared" si="63"/>
        <v>139</v>
      </c>
      <c r="AB54" s="124">
        <f t="shared" si="64"/>
        <v>0</v>
      </c>
      <c r="AC54" s="12">
        <f t="shared" si="69"/>
        <v>0</v>
      </c>
      <c r="AD54" s="13"/>
      <c r="AE54" s="12">
        <f t="shared" si="65"/>
        <v>0</v>
      </c>
    </row>
    <row r="55" spans="1:31" s="103" customFormat="1" ht="15.75">
      <c r="A55" s="105" t="s">
        <v>75</v>
      </c>
      <c r="B55" s="94" t="s">
        <v>74</v>
      </c>
      <c r="C55" s="106">
        <v>5</v>
      </c>
      <c r="D55" s="107">
        <v>1.38</v>
      </c>
      <c r="E55" s="108" t="s">
        <v>22</v>
      </c>
      <c r="F55" s="97">
        <v>139</v>
      </c>
      <c r="G55" s="107">
        <v>56.4</v>
      </c>
      <c r="H55" s="99" t="s">
        <v>23</v>
      </c>
      <c r="I55" s="99">
        <f t="shared" si="66"/>
        <v>8.161297762719247</v>
      </c>
      <c r="J55" s="185">
        <f t="shared" si="51"/>
        <v>61.388094821708656</v>
      </c>
      <c r="K55" s="186">
        <v>10</v>
      </c>
      <c r="L55" s="187">
        <f t="shared" si="52"/>
        <v>6.138809482170865</v>
      </c>
      <c r="M55" s="100">
        <v>14</v>
      </c>
      <c r="N55" s="109">
        <f t="shared" si="53"/>
        <v>36422.91958176294</v>
      </c>
      <c r="O55" s="110">
        <f t="shared" si="54"/>
        <v>36423.50291509627</v>
      </c>
      <c r="P55" s="128">
        <f t="shared" si="55"/>
        <v>763.9713666910106</v>
      </c>
      <c r="Q55" s="128">
        <f t="shared" si="14"/>
        <v>31.83214027879211</v>
      </c>
      <c r="R55" s="129">
        <f t="shared" si="56"/>
        <v>0</v>
      </c>
      <c r="S55" s="129">
        <f t="shared" si="57"/>
        <v>0</v>
      </c>
      <c r="T55" s="121">
        <f t="shared" si="58"/>
        <v>0</v>
      </c>
      <c r="U55" s="129">
        <f t="shared" si="67"/>
        <v>0</v>
      </c>
      <c r="V55" s="129">
        <f t="shared" si="68"/>
        <v>1</v>
      </c>
      <c r="W55" s="130">
        <f t="shared" si="59"/>
        <v>1</v>
      </c>
      <c r="X55" s="131">
        <f t="shared" si="60"/>
        <v>1</v>
      </c>
      <c r="Y55" s="121">
        <f t="shared" si="61"/>
        <v>5</v>
      </c>
      <c r="Z55" s="121" t="str">
        <f t="shared" si="62"/>
        <v>N</v>
      </c>
      <c r="AA55" s="121">
        <f t="shared" si="63"/>
        <v>139</v>
      </c>
      <c r="AB55" s="133">
        <f t="shared" si="64"/>
        <v>0</v>
      </c>
      <c r="AC55" s="132">
        <f t="shared" si="69"/>
        <v>36422.91958176294</v>
      </c>
      <c r="AD55" s="104">
        <v>36174</v>
      </c>
      <c r="AE55" s="111">
        <f>(AC55-AD55)/30.5</f>
        <v>8.161297762719247</v>
      </c>
    </row>
    <row r="56" spans="1:31" ht="14.25">
      <c r="A56" s="3"/>
      <c r="B56" s="19" t="s">
        <v>25</v>
      </c>
      <c r="C56" s="2">
        <v>6</v>
      </c>
      <c r="D56" s="4">
        <v>0</v>
      </c>
      <c r="E56" s="25" t="s">
        <v>22</v>
      </c>
      <c r="F56" s="23">
        <v>140</v>
      </c>
      <c r="G56" s="4">
        <v>1.14</v>
      </c>
      <c r="H56" s="16" t="s">
        <v>23</v>
      </c>
      <c r="I56" s="16">
        <f t="shared" si="66"/>
      </c>
      <c r="J56" s="5">
        <f t="shared" si="51"/>
        <v>58.80955864168539</v>
      </c>
      <c r="K56" s="6">
        <v>10</v>
      </c>
      <c r="L56" s="7">
        <f t="shared" si="52"/>
        <v>5.8809558641685395</v>
      </c>
      <c r="M56" s="8">
        <v>1.2</v>
      </c>
      <c r="N56" s="20">
        <f t="shared" si="53"/>
        <v>36423.74795492394</v>
      </c>
      <c r="O56" s="9">
        <f t="shared" si="54"/>
        <v>36423.797954923946</v>
      </c>
      <c r="P56" s="17">
        <f t="shared" si="55"/>
        <v>771.0523225551792</v>
      </c>
      <c r="Q56" s="17">
        <f t="shared" si="14"/>
        <v>32.1271801064658</v>
      </c>
      <c r="R56" s="1">
        <f t="shared" si="56"/>
        <v>0</v>
      </c>
      <c r="S56" s="1">
        <f t="shared" si="57"/>
        <v>0</v>
      </c>
      <c r="T56" s="1">
        <f t="shared" si="58"/>
        <v>0</v>
      </c>
      <c r="U56" s="1">
        <f t="shared" si="67"/>
        <v>0</v>
      </c>
      <c r="V56" s="1">
        <f t="shared" si="68"/>
        <v>0</v>
      </c>
      <c r="W56" s="10">
        <f t="shared" si="59"/>
        <v>1</v>
      </c>
      <c r="X56" s="11">
        <f t="shared" si="60"/>
        <v>1</v>
      </c>
      <c r="Y56" s="1">
        <f t="shared" si="61"/>
        <v>6</v>
      </c>
      <c r="Z56" s="1" t="str">
        <f t="shared" si="62"/>
        <v>N</v>
      </c>
      <c r="AA56" s="1">
        <f t="shared" si="63"/>
        <v>140</v>
      </c>
      <c r="AB56" s="124">
        <f t="shared" si="64"/>
        <v>0</v>
      </c>
      <c r="AC56" s="12">
        <f t="shared" si="69"/>
        <v>0</v>
      </c>
      <c r="AD56" s="13"/>
      <c r="AE56" s="12">
        <f t="shared" si="65"/>
        <v>0</v>
      </c>
    </row>
    <row r="57" spans="1:31" ht="14.25">
      <c r="A57" s="3"/>
      <c r="B57" s="19" t="s">
        <v>25</v>
      </c>
      <c r="C57" s="2">
        <v>7</v>
      </c>
      <c r="D57" s="4">
        <v>0</v>
      </c>
      <c r="E57" s="25" t="s">
        <v>22</v>
      </c>
      <c r="F57" s="23">
        <v>140</v>
      </c>
      <c r="G57" s="4">
        <v>5.96</v>
      </c>
      <c r="H57" s="16" t="s">
        <v>23</v>
      </c>
      <c r="I57" s="16">
        <f t="shared" si="66"/>
      </c>
      <c r="J57" s="5">
        <f t="shared" si="51"/>
        <v>60.19081385588731</v>
      </c>
      <c r="K57" s="6">
        <v>10</v>
      </c>
      <c r="L57" s="7">
        <f t="shared" si="52"/>
        <v>6.0190813855887315</v>
      </c>
      <c r="M57" s="8">
        <v>1.2</v>
      </c>
      <c r="N57" s="20">
        <f t="shared" si="53"/>
        <v>36424.04874998168</v>
      </c>
      <c r="O57" s="9">
        <f t="shared" si="54"/>
        <v>36424.098749981684</v>
      </c>
      <c r="P57" s="17">
        <f t="shared" si="55"/>
        <v>778.271403940768</v>
      </c>
      <c r="Q57" s="17">
        <f t="shared" si="14"/>
        <v>32.42797516419866</v>
      </c>
      <c r="R57" s="1">
        <f t="shared" si="56"/>
        <v>0</v>
      </c>
      <c r="S57" s="1">
        <f t="shared" si="57"/>
        <v>0</v>
      </c>
      <c r="T57" s="1">
        <f t="shared" si="58"/>
        <v>0</v>
      </c>
      <c r="U57" s="1">
        <f t="shared" si="67"/>
        <v>0</v>
      </c>
      <c r="V57" s="1">
        <f t="shared" si="68"/>
        <v>0</v>
      </c>
      <c r="W57" s="10">
        <f t="shared" si="59"/>
        <v>1</v>
      </c>
      <c r="X57" s="11">
        <f t="shared" si="60"/>
        <v>1</v>
      </c>
      <c r="Y57" s="1">
        <f t="shared" si="61"/>
        <v>7</v>
      </c>
      <c r="Z57" s="1" t="str">
        <f t="shared" si="62"/>
        <v>N</v>
      </c>
      <c r="AA57" s="1">
        <f t="shared" si="63"/>
        <v>140</v>
      </c>
      <c r="AB57" s="124">
        <f t="shared" si="64"/>
        <v>0</v>
      </c>
      <c r="AC57" s="12">
        <f t="shared" si="69"/>
        <v>0</v>
      </c>
      <c r="AD57" s="13"/>
      <c r="AE57" s="12">
        <f t="shared" si="65"/>
        <v>0</v>
      </c>
    </row>
    <row r="58" spans="1:31" ht="14.25">
      <c r="A58" s="3"/>
      <c r="B58" s="19" t="s">
        <v>25</v>
      </c>
      <c r="C58" s="2">
        <v>8</v>
      </c>
      <c r="D58" s="4">
        <v>0</v>
      </c>
      <c r="E58" s="25" t="s">
        <v>22</v>
      </c>
      <c r="F58" s="23">
        <v>140</v>
      </c>
      <c r="G58" s="4">
        <v>10.81</v>
      </c>
      <c r="H58" s="16" t="s">
        <v>23</v>
      </c>
      <c r="I58" s="16">
        <f>IF(R58=1,AE58,IF(S58=1,AE58,IF(T58=1,AE58,IF(U58=1,AE58,IF(V58=1,AE58,"")))))</f>
      </c>
      <c r="J58" s="5">
        <f t="shared" si="51"/>
        <v>60.192367685600104</v>
      </c>
      <c r="K58" s="6">
        <v>10</v>
      </c>
      <c r="L58" s="7">
        <f t="shared" si="52"/>
        <v>6.0192367685600106</v>
      </c>
      <c r="M58" s="8">
        <v>1.2</v>
      </c>
      <c r="N58" s="20">
        <f aca="true" t="shared" si="70" ref="N58:N63">O57+L58/24</f>
        <v>36424.349551513704</v>
      </c>
      <c r="O58" s="9">
        <f>N58+M58/24</f>
        <v>36424.39955151371</v>
      </c>
      <c r="P58" s="17">
        <f aca="true" t="shared" si="71" ref="P58:P63">P57+L58+M58</f>
        <v>785.4906407093281</v>
      </c>
      <c r="Q58" s="17">
        <f t="shared" si="14"/>
        <v>32.728776696222006</v>
      </c>
      <c r="R58" s="1">
        <f>IF(A58="R",1,0)</f>
        <v>0</v>
      </c>
      <c r="S58" s="1">
        <f>IF(A58="V",1,0)</f>
        <v>0</v>
      </c>
      <c r="T58" s="1">
        <f>IF(A58="R E",1,0)</f>
        <v>0</v>
      </c>
      <c r="U58" s="1">
        <f>IF(A58="S",1,0)</f>
        <v>0</v>
      </c>
      <c r="V58" s="1">
        <f>IF(A58="D",1,0)</f>
        <v>0</v>
      </c>
      <c r="W58" s="10">
        <f>IF(E58="N",1,-1)</f>
        <v>1</v>
      </c>
      <c r="X58" s="11">
        <f>IF(H58="W",1,-1)</f>
        <v>1</v>
      </c>
      <c r="Y58" s="1">
        <f>C58</f>
        <v>8</v>
      </c>
      <c r="Z58" s="1" t="str">
        <f>E58</f>
        <v>N</v>
      </c>
      <c r="AA58" s="1">
        <f>F58</f>
        <v>140</v>
      </c>
      <c r="AB58" s="124">
        <f>IF(R58=1,"R",IF(S58=1,"V",0))</f>
        <v>0</v>
      </c>
      <c r="AC58" s="12">
        <f t="shared" si="69"/>
        <v>0</v>
      </c>
      <c r="AD58" s="13"/>
      <c r="AE58" s="12">
        <f t="shared" si="65"/>
        <v>0</v>
      </c>
    </row>
    <row r="59" spans="1:31" s="121" customFormat="1" ht="15.75">
      <c r="A59" s="177" t="s">
        <v>24</v>
      </c>
      <c r="B59" s="178" t="s">
        <v>64</v>
      </c>
      <c r="C59" s="189">
        <v>8</v>
      </c>
      <c r="D59" s="190">
        <v>59.98</v>
      </c>
      <c r="E59" s="191" t="s">
        <v>22</v>
      </c>
      <c r="F59" s="181">
        <v>140</v>
      </c>
      <c r="G59" s="190">
        <v>15.66</v>
      </c>
      <c r="H59" s="183" t="s">
        <v>23</v>
      </c>
      <c r="I59" s="183">
        <f t="shared" si="66"/>
        <v>8.283615280705654</v>
      </c>
      <c r="J59" s="185">
        <f>180/PI()*60*ACOS((SIN(PI()/180*W58*(C58+D58/60))*SIN(PI()/180*W59*(C59+D59/60)))+(COS(PI()/180*W58*(C58+D58/60))*COS(PI()/180*W59*(C59+D59/60))*COS(PI()/180*(X59*(F59+G59/60)-X58*(F58+G58/60)))))</f>
        <v>60.17149147592831</v>
      </c>
      <c r="K59" s="186">
        <v>10</v>
      </c>
      <c r="L59" s="187">
        <f>J59/K59</f>
        <v>6.017149147592831</v>
      </c>
      <c r="M59" s="219">
        <v>2</v>
      </c>
      <c r="N59" s="222">
        <f t="shared" si="70"/>
        <v>36424.65026606152</v>
      </c>
      <c r="O59" s="223">
        <f>N59+M59/24</f>
        <v>36424.73359939486</v>
      </c>
      <c r="P59" s="128">
        <f t="shared" si="71"/>
        <v>793.5077898569209</v>
      </c>
      <c r="Q59" s="128">
        <f>P59/24</f>
        <v>33.06282457737171</v>
      </c>
      <c r="R59" s="129">
        <f t="shared" si="56"/>
        <v>0</v>
      </c>
      <c r="S59" s="121">
        <f t="shared" si="57"/>
        <v>1</v>
      </c>
      <c r="T59" s="129">
        <f t="shared" si="58"/>
        <v>0</v>
      </c>
      <c r="U59" s="129">
        <f t="shared" si="67"/>
        <v>0</v>
      </c>
      <c r="V59" s="129">
        <f t="shared" si="68"/>
        <v>0</v>
      </c>
      <c r="W59" s="130">
        <f t="shared" si="59"/>
        <v>1</v>
      </c>
      <c r="X59" s="131">
        <f t="shared" si="60"/>
        <v>1</v>
      </c>
      <c r="Y59" s="121">
        <f t="shared" si="61"/>
        <v>8</v>
      </c>
      <c r="Z59" s="121" t="str">
        <f t="shared" si="62"/>
        <v>N</v>
      </c>
      <c r="AA59" s="121">
        <f t="shared" si="63"/>
        <v>140</v>
      </c>
      <c r="AB59" s="133" t="str">
        <f t="shared" si="64"/>
        <v>V</v>
      </c>
      <c r="AC59" s="132">
        <f>IF(R59=1,N59,IF(S59=1,N59,IF(T59=1,N59,IF(U59=1,N59,IF(V59=1,N59,0)))))</f>
        <v>36424.65026606152</v>
      </c>
      <c r="AD59" s="104">
        <v>36172</v>
      </c>
      <c r="AE59" s="111">
        <f>(AC59-AD59)/30.5</f>
        <v>8.283615280705654</v>
      </c>
    </row>
    <row r="60" spans="1:31" ht="14.25">
      <c r="A60" s="3"/>
      <c r="B60" s="19" t="s">
        <v>25</v>
      </c>
      <c r="C60" s="2">
        <v>10</v>
      </c>
      <c r="D60" s="4">
        <v>0</v>
      </c>
      <c r="E60" s="25" t="s">
        <v>22</v>
      </c>
      <c r="F60" s="23">
        <v>141</v>
      </c>
      <c r="G60" s="4">
        <v>45.2</v>
      </c>
      <c r="H60" s="16" t="s">
        <v>23</v>
      </c>
      <c r="I60" s="16">
        <f>IF(R60=1,AE60,IF(S60=1,AE60,IF(T60=1,AE60,IF(U60=1,AE60,IF(V60=1,AE60,"")))))</f>
      </c>
      <c r="J60" s="5">
        <f>180/PI()*60*ACOS((SIN(PI()/180*W59*(C59+D59/60))*SIN(PI()/180*W60*(C60+D60/60)))+(COS(PI()/180*W59*(C59+D59/60))*COS(PI()/180*W60*(C60+D60/60))*COS(PI()/180*(X60*(F60+G60/60)-X59*(F59+G59/60)))))</f>
        <v>106.7763682870389</v>
      </c>
      <c r="K60" s="6">
        <v>10.5</v>
      </c>
      <c r="L60" s="7">
        <f>J60/K60</f>
        <v>10.169177932098943</v>
      </c>
      <c r="M60" s="8">
        <v>1.2</v>
      </c>
      <c r="N60" s="20">
        <f t="shared" si="70"/>
        <v>36425.15731514203</v>
      </c>
      <c r="O60" s="9">
        <f>N60+M60/24</f>
        <v>36425.20731514203</v>
      </c>
      <c r="P60" s="17">
        <f t="shared" si="71"/>
        <v>804.8769677890199</v>
      </c>
      <c r="Q60" s="17">
        <f t="shared" si="14"/>
        <v>33.53654032454249</v>
      </c>
      <c r="R60" s="1">
        <f>IF(A60="R",1,0)</f>
        <v>0</v>
      </c>
      <c r="S60" s="1">
        <f>IF(A60="V",1,0)</f>
        <v>0</v>
      </c>
      <c r="T60" s="1">
        <f>IF(A60="R E",1,0)</f>
        <v>0</v>
      </c>
      <c r="U60" s="1">
        <f>IF(A60="S",1,0)</f>
        <v>0</v>
      </c>
      <c r="V60" s="1">
        <f>IF(A60="D",1,0)</f>
        <v>0</v>
      </c>
      <c r="W60" s="10">
        <f>IF(E60="N",1,-1)</f>
        <v>1</v>
      </c>
      <c r="X60" s="11">
        <f>IF(H60="W",1,-1)</f>
        <v>1</v>
      </c>
      <c r="Y60" s="1">
        <f>C60</f>
        <v>10</v>
      </c>
      <c r="Z60" s="1" t="str">
        <f aca="true" t="shared" si="72" ref="Z60:AA62">E60</f>
        <v>N</v>
      </c>
      <c r="AA60" s="1">
        <f t="shared" si="72"/>
        <v>141</v>
      </c>
      <c r="AB60" s="124">
        <f>IF(R60=1,"R",IF(S60=1,"V",0))</f>
        <v>0</v>
      </c>
      <c r="AC60" s="12">
        <f>IF(R60=1,N60,IF(S60=1,N60,IF(T60=1,N60,IF(U60=1,N60,IF(V60=1,N60,0)))))</f>
        <v>0</v>
      </c>
      <c r="AD60" s="13"/>
      <c r="AE60" s="12">
        <f>(AC60-AD60)/30.5</f>
        <v>0</v>
      </c>
    </row>
    <row r="61" spans="1:31" ht="14.25">
      <c r="A61" s="3"/>
      <c r="B61" s="19" t="s">
        <v>25</v>
      </c>
      <c r="C61" s="2">
        <v>11</v>
      </c>
      <c r="D61" s="4">
        <v>0</v>
      </c>
      <c r="E61" s="25" t="s">
        <v>22</v>
      </c>
      <c r="F61" s="23">
        <v>143</v>
      </c>
      <c r="G61" s="4">
        <v>15.3</v>
      </c>
      <c r="H61" s="16" t="s">
        <v>23</v>
      </c>
      <c r="I61" s="16">
        <f>IF(R61=1,AE61,IF(S61=1,AE61,IF(T61=1,AE61,IF(U61=1,AE61,IF(V61=1,AE61,"")))))</f>
      </c>
      <c r="J61" s="5">
        <f>180/PI()*60*ACOS((SIN(PI()/180*W60*(C60+D60/60))*SIN(PI()/180*W61*(C61+D61/60)))+(COS(PI()/180*W60*(C60+D60/60))*COS(PI()/180*W61*(C61+D61/60))*COS(PI()/180*(X61*(F61+G61/60)-X60*(F60+G60/60)))))</f>
        <v>106.99615849343363</v>
      </c>
      <c r="K61" s="6">
        <v>10.5</v>
      </c>
      <c r="L61" s="7">
        <f>J61/K61</f>
        <v>10.190110332707965</v>
      </c>
      <c r="M61" s="8">
        <v>1.2</v>
      </c>
      <c r="N61" s="20">
        <f t="shared" si="70"/>
        <v>36425.631903072564</v>
      </c>
      <c r="O61" s="9">
        <f>N61+M61/24</f>
        <v>36425.68190307257</v>
      </c>
      <c r="P61" s="17">
        <f t="shared" si="71"/>
        <v>816.2670781217279</v>
      </c>
      <c r="Q61" s="17">
        <f t="shared" si="14"/>
        <v>34.011128255071995</v>
      </c>
      <c r="R61" s="1">
        <f>IF(A61="R",1,0)</f>
        <v>0</v>
      </c>
      <c r="S61" s="1">
        <f>IF(A61="V",1,0)</f>
        <v>0</v>
      </c>
      <c r="T61" s="1">
        <f>IF(A61="R E",1,0)</f>
        <v>0</v>
      </c>
      <c r="U61" s="1">
        <f>IF(A61="S",1,0)</f>
        <v>0</v>
      </c>
      <c r="V61" s="1">
        <f>IF(A61="D",1,0)</f>
        <v>0</v>
      </c>
      <c r="W61" s="10">
        <f>IF(E61="N",1,-1)</f>
        <v>1</v>
      </c>
      <c r="X61" s="11">
        <f>IF(H61="W",1,-1)</f>
        <v>1</v>
      </c>
      <c r="Y61" s="1">
        <f>C61</f>
        <v>11</v>
      </c>
      <c r="Z61" s="1" t="str">
        <f t="shared" si="72"/>
        <v>N</v>
      </c>
      <c r="AA61" s="1">
        <f t="shared" si="72"/>
        <v>143</v>
      </c>
      <c r="AB61" s="124">
        <f>IF(R61=1,"R",IF(S61=1,"V",0))</f>
        <v>0</v>
      </c>
      <c r="AC61" s="12">
        <f>IF(R61=1,N61,IF(S61=1,N61,IF(T61=1,N61,IF(U61=1,N61,IF(V61=1,N61,0)))))</f>
        <v>0</v>
      </c>
      <c r="AD61" s="13"/>
      <c r="AE61" s="12">
        <f>(AC61-AD61)/30.5</f>
        <v>0</v>
      </c>
    </row>
    <row r="62" spans="1:31" ht="14.25">
      <c r="A62" s="3"/>
      <c r="B62" s="19" t="s">
        <v>25</v>
      </c>
      <c r="C62" s="2">
        <v>12</v>
      </c>
      <c r="D62" s="4">
        <v>0</v>
      </c>
      <c r="E62" s="25" t="s">
        <v>22</v>
      </c>
      <c r="F62" s="23">
        <v>144</v>
      </c>
      <c r="G62" s="4">
        <v>45.8</v>
      </c>
      <c r="H62" s="16" t="s">
        <v>23</v>
      </c>
      <c r="I62" s="16">
        <f>IF(R62=1,AE62,IF(S62=1,AE62,IF(T62=1,AE62,IF(U62=1,AE62,IF(V62=1,AE62,"")))))</f>
      </c>
      <c r="J62" s="5">
        <f>180/PI()*60*ACOS((SIN(PI()/180*W61*(C61+D61/60))*SIN(PI()/180*W62*(C62+D62/60)))+(COS(PI()/180*W61*(C61+D61/60))*COS(PI()/180*W62*(C62+D62/60))*COS(PI()/180*(X62*(F62+G62/60)-X61*(F61+G61/60)))))</f>
        <v>107.0722417025182</v>
      </c>
      <c r="K62" s="6">
        <v>10.5</v>
      </c>
      <c r="L62" s="7">
        <f>J62/K62</f>
        <v>10.197356352620782</v>
      </c>
      <c r="M62" s="8">
        <v>1.2</v>
      </c>
      <c r="N62" s="20">
        <f t="shared" si="70"/>
        <v>36426.1067929206</v>
      </c>
      <c r="O62" s="9">
        <f>N62+M62/24</f>
        <v>36426.1567929206</v>
      </c>
      <c r="P62" s="17">
        <f t="shared" si="71"/>
        <v>827.6644344743487</v>
      </c>
      <c r="Q62" s="17">
        <f t="shared" si="14"/>
        <v>34.48601810309786</v>
      </c>
      <c r="R62" s="1">
        <f>IF(A62="R",1,0)</f>
        <v>0</v>
      </c>
      <c r="S62" s="1">
        <f>IF(A62="V",1,0)</f>
        <v>0</v>
      </c>
      <c r="T62" s="1">
        <f>IF(A62="R E",1,0)</f>
        <v>0</v>
      </c>
      <c r="U62" s="1">
        <f>IF(A62="S",1,0)</f>
        <v>0</v>
      </c>
      <c r="V62" s="1">
        <f>IF(A62="D",1,0)</f>
        <v>0</v>
      </c>
      <c r="W62" s="10">
        <f>IF(E62="N",1,-1)</f>
        <v>1</v>
      </c>
      <c r="X62" s="11">
        <f>IF(H62="W",1,-1)</f>
        <v>1</v>
      </c>
      <c r="Y62" s="1">
        <f>C62</f>
        <v>12</v>
      </c>
      <c r="Z62" s="1" t="str">
        <f t="shared" si="72"/>
        <v>N</v>
      </c>
      <c r="AA62" s="1">
        <f t="shared" si="72"/>
        <v>144</v>
      </c>
      <c r="AB62" s="124">
        <f>IF(R62=1,"R",IF(S62=1,"V",0))</f>
        <v>0</v>
      </c>
      <c r="AC62" s="12">
        <f>IF(R62=1,N62,IF(S62=1,N62,IF(T62=1,N62,IF(U62=1,N62,IF(V62=1,N62,0)))))</f>
        <v>0</v>
      </c>
      <c r="AD62" s="13"/>
      <c r="AE62" s="12">
        <f>(AC62-AD62)/30.5</f>
        <v>0</v>
      </c>
    </row>
    <row r="63" spans="1:116" s="92" customFormat="1" ht="15.75">
      <c r="A63" s="85"/>
      <c r="B63" s="86" t="s">
        <v>39</v>
      </c>
      <c r="C63" s="193">
        <v>21</v>
      </c>
      <c r="D63" s="87">
        <v>18</v>
      </c>
      <c r="E63" s="88" t="s">
        <v>22</v>
      </c>
      <c r="F63" s="89">
        <v>157</v>
      </c>
      <c r="G63" s="87">
        <v>52</v>
      </c>
      <c r="H63" s="88" t="s">
        <v>23</v>
      </c>
      <c r="I63" s="16">
        <f>IF(R63=1,AE63,IF(S63=1,AE63,IF(T63=1,AE63,IF(U63=1,AE63,IF(V63=1,AE63,"")))))</f>
      </c>
      <c r="J63" s="5">
        <f>180/PI()*60*ACOS((SIN(PI()/180*W62*(C62+D62/60))*SIN(PI()/180*W63*(C63+D63/60)))+(COS(PI()/180*W62*(C62+D62/60))*COS(PI()/180*W63*(C63+D63/60))*COS(PI()/180*(X63*(F63+G63/60)-X62*(F62+G62/60)))))</f>
        <v>936.4523096611439</v>
      </c>
      <c r="K63" s="6">
        <v>10.5</v>
      </c>
      <c r="L63" s="7">
        <f>J63/K63</f>
        <v>89.18593425344227</v>
      </c>
      <c r="M63" s="8"/>
      <c r="N63" s="194">
        <f t="shared" si="70"/>
        <v>36429.87287351449</v>
      </c>
      <c r="O63" s="9"/>
      <c r="P63" s="17">
        <f t="shared" si="71"/>
        <v>916.850368727791</v>
      </c>
      <c r="Q63" s="209">
        <f t="shared" si="14"/>
        <v>38.20209869699129</v>
      </c>
      <c r="R63" s="195">
        <f>IF(A63="R",1,0)</f>
        <v>0</v>
      </c>
      <c r="S63" s="195">
        <f>IF(A63="V",1,0)</f>
        <v>0</v>
      </c>
      <c r="T63" s="195">
        <f>IF(A63="R E",1,0)</f>
        <v>0</v>
      </c>
      <c r="U63" s="195">
        <f>IF(A63="S",1,0)</f>
        <v>0</v>
      </c>
      <c r="V63" s="195">
        <f>IF(A63="D",1,0)</f>
        <v>0</v>
      </c>
      <c r="W63" s="10">
        <f>IF(E63="N",1,-1)</f>
        <v>1</v>
      </c>
      <c r="X63" s="11">
        <f>IF(H63="W",1,-1)</f>
        <v>1</v>
      </c>
      <c r="Y63" s="196">
        <f>C63</f>
        <v>21</v>
      </c>
      <c r="Z63" s="196" t="str">
        <f>E63</f>
        <v>N</v>
      </c>
      <c r="AA63" s="196">
        <f>F63</f>
        <v>157</v>
      </c>
      <c r="AB63" s="197">
        <f>IF(R63=1,"R",IF(S63=1,"V",0))</f>
        <v>0</v>
      </c>
      <c r="AC63" s="12">
        <f>IF(R63=1,N63,IF(S63=1,N63,IF(T63=1,N63,IF(U63=1,N63,IF(V63=1,N63,0)))))</f>
        <v>0</v>
      </c>
      <c r="AD63" s="13"/>
      <c r="AE63" s="12">
        <f>(AC63-AD63)/30.5</f>
        <v>0</v>
      </c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</row>
    <row r="64" spans="1:31" ht="16.5" customHeight="1">
      <c r="A64" s="28"/>
      <c r="B64" s="28"/>
      <c r="C64" s="29"/>
      <c r="D64" s="30"/>
      <c r="E64" s="50"/>
      <c r="F64" s="50"/>
      <c r="G64" s="30"/>
      <c r="H64" s="50"/>
      <c r="I64" s="10"/>
      <c r="J64" s="31"/>
      <c r="K64" s="32"/>
      <c r="L64" s="31" t="s">
        <v>68</v>
      </c>
      <c r="M64" s="52"/>
      <c r="N64" s="33"/>
      <c r="O64" s="33"/>
      <c r="P64" s="34"/>
      <c r="Q64" s="34"/>
      <c r="R64" s="198">
        <f>SUM(R8:R63)</f>
        <v>8</v>
      </c>
      <c r="S64" s="198">
        <f>SUM(S8:S63)</f>
        <v>4</v>
      </c>
      <c r="T64" s="198">
        <f>SUM(T8:T63)</f>
        <v>1</v>
      </c>
      <c r="U64" s="198">
        <f>SUM(U8:U63)</f>
        <v>0</v>
      </c>
      <c r="V64" s="198">
        <f>SUM(V8:V63)</f>
        <v>1</v>
      </c>
      <c r="W64" s="1"/>
      <c r="X64" s="1"/>
      <c r="Y64" s="1"/>
      <c r="Z64" s="1"/>
      <c r="AA64" s="1"/>
      <c r="AB64" s="124"/>
      <c r="AC64" s="1"/>
      <c r="AD64" s="1"/>
      <c r="AE64" s="1"/>
    </row>
    <row r="65" spans="1:31" ht="15">
      <c r="A65" s="199" t="s">
        <v>70</v>
      </c>
      <c r="B65" s="200"/>
      <c r="C65" s="201">
        <v>3</v>
      </c>
      <c r="D65" s="11"/>
      <c r="E65" s="35"/>
      <c r="F65" s="36"/>
      <c r="G65" s="36"/>
      <c r="H65" s="36"/>
      <c r="I65" s="36"/>
      <c r="J65" s="125" t="s">
        <v>5</v>
      </c>
      <c r="K65" s="125" t="s">
        <v>6</v>
      </c>
      <c r="L65" s="53"/>
      <c r="M65" s="54"/>
      <c r="N65" s="41"/>
      <c r="O65" s="36"/>
      <c r="Q65" s="36"/>
      <c r="R65" s="76"/>
      <c r="S65" s="77"/>
      <c r="T65" s="78"/>
      <c r="U65" s="79" t="s">
        <v>35</v>
      </c>
      <c r="V65" s="80" t="s">
        <v>44</v>
      </c>
      <c r="W65" s="1"/>
      <c r="X65" s="1"/>
      <c r="Y65" s="1"/>
      <c r="Z65" s="1"/>
      <c r="AA65" s="1"/>
      <c r="AB65" s="124"/>
      <c r="AC65" s="1"/>
      <c r="AD65" s="1"/>
      <c r="AE65" s="1"/>
    </row>
    <row r="66" spans="1:31" ht="15">
      <c r="A66" s="202" t="s">
        <v>71</v>
      </c>
      <c r="B66" s="203"/>
      <c r="C66" s="204">
        <v>4</v>
      </c>
      <c r="D66" s="1"/>
      <c r="E66" s="35"/>
      <c r="F66" s="51"/>
      <c r="G66" s="36"/>
      <c r="H66" s="36"/>
      <c r="I66" s="36"/>
      <c r="J66" s="126" t="s">
        <v>28</v>
      </c>
      <c r="K66" s="126" t="s">
        <v>28</v>
      </c>
      <c r="N66" s="42"/>
      <c r="O66" s="43"/>
      <c r="Q66" s="37"/>
      <c r="R66" s="81" t="s">
        <v>16</v>
      </c>
      <c r="S66" s="82" t="s">
        <v>17</v>
      </c>
      <c r="T66" s="83" t="s">
        <v>37</v>
      </c>
      <c r="U66" s="82" t="s">
        <v>36</v>
      </c>
      <c r="V66" s="84" t="s">
        <v>45</v>
      </c>
      <c r="W66" s="1"/>
      <c r="X66" s="1"/>
      <c r="Y66" s="1"/>
      <c r="Z66" s="1"/>
      <c r="AA66" s="1"/>
      <c r="AB66" s="124"/>
      <c r="AC66" s="1"/>
      <c r="AD66" s="1"/>
      <c r="AE66" s="1"/>
    </row>
    <row r="67" spans="4:31" ht="15">
      <c r="D67" s="1"/>
      <c r="E67" s="239" t="s">
        <v>46</v>
      </c>
      <c r="F67" s="240"/>
      <c r="G67" s="240"/>
      <c r="H67" s="241"/>
      <c r="I67" s="1"/>
      <c r="J67" s="127">
        <f>SUM(L9:L63)</f>
        <v>652.4503687277904</v>
      </c>
      <c r="K67" s="127">
        <f>SUM(M9:M63)</f>
        <v>264.39999999999986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24"/>
      <c r="AC67" s="1"/>
      <c r="AD67" s="1"/>
      <c r="AE67" s="1"/>
    </row>
    <row r="68" spans="1:31" ht="15">
      <c r="A68" s="199" t="s">
        <v>49</v>
      </c>
      <c r="B68" s="200"/>
      <c r="C68" s="201">
        <v>1</v>
      </c>
      <c r="D68" s="1"/>
      <c r="E68" s="242" t="s">
        <v>51</v>
      </c>
      <c r="F68" s="243"/>
      <c r="G68" s="243"/>
      <c r="H68" s="205">
        <f>SUM(J9:J13)</f>
        <v>2060.4362076320426</v>
      </c>
      <c r="I68" s="1"/>
      <c r="J68" s="38"/>
      <c r="K68" s="1"/>
      <c r="L68" s="1"/>
      <c r="M68" s="1"/>
      <c r="N68" s="211" t="s">
        <v>48</v>
      </c>
      <c r="O68" s="212">
        <f>O35-N13+1</f>
        <v>9.348348559287842</v>
      </c>
      <c r="S68" s="1"/>
      <c r="T68" s="1"/>
      <c r="U68" s="1"/>
      <c r="V68" s="1"/>
      <c r="W68" s="1"/>
      <c r="X68" s="1"/>
      <c r="Y68" s="1"/>
      <c r="Z68" s="1"/>
      <c r="AA68" s="1"/>
      <c r="AB68" s="124"/>
      <c r="AC68" s="1"/>
      <c r="AD68" s="1"/>
      <c r="AE68" s="1"/>
    </row>
    <row r="69" spans="1:31" ht="15">
      <c r="A69" s="202"/>
      <c r="B69" s="203"/>
      <c r="C69" s="204"/>
      <c r="D69" s="1"/>
      <c r="E69" s="244" t="s">
        <v>52</v>
      </c>
      <c r="F69" s="236"/>
      <c r="G69" s="236"/>
      <c r="H69" s="206">
        <f>SUM(J14:J59)</f>
        <v>2955.8732450053317</v>
      </c>
      <c r="J69" s="44"/>
      <c r="K69" s="45"/>
      <c r="M69" s="35"/>
      <c r="N69" s="213" t="s">
        <v>47</v>
      </c>
      <c r="O69" s="214">
        <f>O59-N38+1</f>
        <v>7.45987310000055</v>
      </c>
      <c r="S69" s="1"/>
      <c r="T69" s="1"/>
      <c r="U69" s="1"/>
      <c r="V69" s="1"/>
      <c r="W69" s="1"/>
      <c r="X69" s="1"/>
      <c r="Y69" s="1"/>
      <c r="Z69" s="1"/>
      <c r="AA69" s="1"/>
      <c r="AB69" s="124"/>
      <c r="AC69" s="1"/>
      <c r="AD69" s="1"/>
      <c r="AE69" s="1"/>
    </row>
    <row r="70" spans="4:31" ht="15">
      <c r="D70" s="1"/>
      <c r="E70" s="235" t="s">
        <v>53</v>
      </c>
      <c r="F70" s="236"/>
      <c r="G70" s="236"/>
      <c r="H70" s="207">
        <f>SUM(J60:J63)</f>
        <v>1257.2970781441345</v>
      </c>
      <c r="J70" s="44"/>
      <c r="K70" s="45"/>
      <c r="M70" s="35"/>
      <c r="N70" s="215" t="s">
        <v>42</v>
      </c>
      <c r="O70" s="216">
        <f>(N13-O8)+(N36-O35)+(N38-O36)+(N63-O59)+1</f>
        <v>20.9396518552021</v>
      </c>
      <c r="S70" s="73" t="s">
        <v>56</v>
      </c>
      <c r="T70" s="210">
        <f>N63-O8</f>
        <v>37.49787351449049</v>
      </c>
      <c r="U70" s="74" t="s">
        <v>55</v>
      </c>
      <c r="V70" s="1"/>
      <c r="W70" s="1"/>
      <c r="X70" s="1"/>
      <c r="Y70" s="1"/>
      <c r="Z70" s="1"/>
      <c r="AA70" s="1"/>
      <c r="AB70" s="124"/>
      <c r="AC70" s="1"/>
      <c r="AD70" s="1"/>
      <c r="AE70" s="1"/>
    </row>
    <row r="71" spans="1:31" ht="15">
      <c r="A71" s="199" t="s">
        <v>59</v>
      </c>
      <c r="B71" s="200"/>
      <c r="C71" s="201">
        <v>6</v>
      </c>
      <c r="D71" s="1"/>
      <c r="E71" s="233" t="s">
        <v>40</v>
      </c>
      <c r="F71" s="234"/>
      <c r="G71" s="234"/>
      <c r="H71" s="208">
        <f>SUM(H68:H70)</f>
        <v>6273.606530781509</v>
      </c>
      <c r="J71" s="46"/>
      <c r="K71" s="45"/>
      <c r="M71" s="35"/>
      <c r="N71" s="217" t="s">
        <v>41</v>
      </c>
      <c r="O71" s="218">
        <f>SUM(O68:O70)</f>
        <v>37.74787351449049</v>
      </c>
      <c r="T71" s="210">
        <f>SUM(J9:J63)</f>
        <v>6273.606530781511</v>
      </c>
      <c r="U71" s="74" t="s">
        <v>57</v>
      </c>
      <c r="V71" s="1"/>
      <c r="W71" s="1"/>
      <c r="X71" s="1"/>
      <c r="Y71" s="1"/>
      <c r="Z71" s="1"/>
      <c r="AA71" s="1"/>
      <c r="AB71" s="124"/>
      <c r="AC71" s="1"/>
      <c r="AD71" s="1"/>
      <c r="AE71" s="1"/>
    </row>
    <row r="72" spans="1:31" ht="15">
      <c r="A72" s="202" t="s">
        <v>69</v>
      </c>
      <c r="B72" s="203"/>
      <c r="C72" s="204">
        <v>14</v>
      </c>
      <c r="D72" s="1"/>
      <c r="J72" s="44"/>
      <c r="K72" s="45"/>
      <c r="M72" s="3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24"/>
      <c r="AC72" s="1"/>
      <c r="AD72" s="1"/>
      <c r="AE72" s="1"/>
    </row>
    <row r="73" spans="16:31" ht="14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24"/>
      <c r="AC73" s="1"/>
      <c r="AD73" s="1"/>
      <c r="AE73" s="1"/>
    </row>
    <row r="74" spans="1:31" ht="15">
      <c r="A74" s="199" t="s">
        <v>72</v>
      </c>
      <c r="B74" s="200"/>
      <c r="C74" s="201">
        <f>SUM(T8:T63)+1</f>
        <v>2</v>
      </c>
      <c r="E74" s="231" t="s">
        <v>43</v>
      </c>
      <c r="F74" s="232"/>
      <c r="G74" s="232"/>
      <c r="H74" s="232"/>
      <c r="I74" s="232"/>
      <c r="J74" s="232"/>
      <c r="K74" s="232"/>
      <c r="L74" s="232"/>
      <c r="M74" s="232"/>
      <c r="N74" s="23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24"/>
      <c r="AC74" s="1"/>
      <c r="AD74" s="1"/>
      <c r="AE74" s="1"/>
    </row>
    <row r="75" spans="1:31" ht="15">
      <c r="A75" s="202" t="s">
        <v>73</v>
      </c>
      <c r="B75" s="203"/>
      <c r="C75" s="204">
        <f>SUM(S8:S63)</f>
        <v>4</v>
      </c>
      <c r="D75" s="39"/>
      <c r="E75" s="229"/>
      <c r="F75" s="230"/>
      <c r="G75" s="230"/>
      <c r="H75" s="230"/>
      <c r="I75" s="230"/>
      <c r="J75" s="230"/>
      <c r="K75" s="230"/>
      <c r="L75" s="230"/>
      <c r="M75" s="230"/>
      <c r="N75" s="23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24"/>
      <c r="AC75" s="1"/>
      <c r="AD75" s="1"/>
      <c r="AE75" s="1"/>
    </row>
    <row r="76" spans="4:31" ht="15">
      <c r="D76" s="40"/>
      <c r="F76" s="47"/>
      <c r="H76" s="4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24"/>
      <c r="AC76" s="1"/>
      <c r="AD76" s="1"/>
      <c r="AE76" s="1"/>
    </row>
  </sheetData>
  <mergeCells count="12">
    <mergeCell ref="A1:Q1"/>
    <mergeCell ref="A3:Q3"/>
    <mergeCell ref="A4:Q4"/>
    <mergeCell ref="A2:Q2"/>
    <mergeCell ref="A5:Q5"/>
    <mergeCell ref="E67:H67"/>
    <mergeCell ref="E68:G68"/>
    <mergeCell ref="E69:G69"/>
    <mergeCell ref="E75:N75"/>
    <mergeCell ref="E74:N74"/>
    <mergeCell ref="E71:G71"/>
    <mergeCell ref="E70:G70"/>
  </mergeCells>
  <printOptions horizontalCentered="1" verticalCentered="1"/>
  <pageMargins left="0.25" right="0.25" top="0.25" bottom="0.25" header="0.5" footer="0.5"/>
  <pageSetup fitToHeight="1" fitToWidth="1" orientation="landscape" scale="56" r:id="rId1"/>
  <headerFooter alignWithMargins="0">
    <oddHeader>&amp;L&amp;D&amp;R&amp;F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atlasrt</cp:lastModifiedBy>
  <cp:lastPrinted>2003-07-27T03:02:59Z</cp:lastPrinted>
  <dcterms:created xsi:type="dcterms:W3CDTF">1998-03-17T01:23:51Z</dcterms:created>
  <dcterms:modified xsi:type="dcterms:W3CDTF">2003-08-13T15:50:37Z</dcterms:modified>
  <cp:category/>
  <cp:version/>
  <cp:contentType/>
  <cp:contentStatus/>
</cp:coreProperties>
</file>